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اقرأني" sheetId="1" state="visible" r:id="rId1"/>
    <sheet name="الضوابط" sheetId="2" state="visible" r:id="rId2"/>
    <sheet name="النطاقات" sheetId="3" state="visible" r:id="rId3"/>
  </sheets>
  <definedNames>
    <definedName name="_xlnm._FilterDatabase" localSheetId="1" hidden="1">'الضوابط'!$A$1:$V$91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E95420"/>
      <sz val="14"/>
    </font>
    <font>
      <b val="1"/>
      <color rgb="00FFFFFF"/>
    </font>
    <font>
      <b val="1"/>
    </font>
  </fonts>
  <fills count="5">
    <fill>
      <patternFill/>
    </fill>
    <fill>
      <patternFill patternType="gray125"/>
    </fill>
    <fill>
      <patternFill patternType="solid">
        <fgColor rgb="002C001E"/>
      </patternFill>
    </fill>
    <fill>
      <patternFill patternType="solid">
        <fgColor rgb="00F7F2FA"/>
      </patternFill>
    </fill>
    <fill>
      <patternFill patternType="solid">
        <fgColor rgb="00FFF6F1"/>
      </patternFill>
    </fill>
  </fills>
  <borders count="2">
    <border>
      <left/>
      <right/>
      <top/>
      <bottom/>
      <diagonal/>
    </border>
    <border>
      <left style="thin">
        <color rgb="00D5D8DE"/>
      </left>
      <right style="thin">
        <color rgb="00D5D8DE"/>
      </right>
      <top style="thin">
        <color rgb="00D5D8DE"/>
      </top>
      <bottom style="thin">
        <color rgb="00D5D8DE"/>
      </bottom>
    </border>
  </borders>
  <cellStyleXfs count="1">
    <xf numFmtId="0" fontId="0" fillId="0" borderId="0"/>
  </cellStyleXfs>
  <cellXfs count="14">
    <xf numFmtId="0" fontId="0" fillId="0" borderId="0" pivotButton="0" quotePrefix="0" xfId="0"/>
    <xf numFmtId="0" fontId="1" fillId="0" borderId="0" applyAlignment="1" pivotButton="0" quotePrefix="0" xfId="0">
      <alignment vertical="top" wrapText="1" readingOrder="2"/>
    </xf>
    <xf numFmtId="0" fontId="0" fillId="0" borderId="0" applyAlignment="1" pivotButton="0" quotePrefix="0" xfId="0">
      <alignment vertical="top" wrapText="1" readingOrder="2"/>
    </xf>
    <xf numFmtId="0" fontId="2" fillId="2" borderId="1" applyAlignment="1" pivotButton="0" quotePrefix="0" xfId="0">
      <alignment horizontal="center" vertical="center" wrapText="1" readingOrder="2"/>
    </xf>
    <xf numFmtId="0" fontId="3" fillId="3" borderId="1" applyAlignment="1" pivotButton="0" quotePrefix="0" xfId="0">
      <alignment vertical="top" wrapText="1" readingOrder="2"/>
    </xf>
    <xf numFmtId="0" fontId="0" fillId="3" borderId="1" applyAlignment="1" pivotButton="0" quotePrefix="0" xfId="0">
      <alignment vertical="top" wrapText="1" readingOrder="2"/>
    </xf>
    <xf numFmtId="0" fontId="0" fillId="4" borderId="1" applyAlignment="1" pivotButton="0" quotePrefix="0" xfId="0">
      <alignment vertical="top" wrapText="1" readingOrder="2"/>
    </xf>
    <xf numFmtId="0" fontId="3" fillId="0" borderId="1" applyAlignment="1" pivotButton="0" quotePrefix="0" xfId="0">
      <alignment vertical="top" wrapText="1" readingOrder="2"/>
    </xf>
    <xf numFmtId="0" fontId="0" fillId="0" borderId="1" applyAlignment="1" pivotButton="0" quotePrefix="0" xfId="0">
      <alignment vertical="top" wrapText="1" readingOrder="2"/>
    </xf>
    <xf numFmtId="0" fontId="2" fillId="2" borderId="0" applyAlignment="1" pivotButton="0" quotePrefix="0" xfId="0">
      <alignment horizontal="center" readingOrder="2"/>
    </xf>
    <xf numFmtId="0" fontId="0" fillId="0" borderId="0" applyAlignment="1" pivotButton="0" quotePrefix="0" xfId="0">
      <alignment readingOrder="2"/>
    </xf>
    <xf numFmtId="9" fontId="0" fillId="0" borderId="0" applyAlignment="1" pivotButton="0" quotePrefix="0" xfId="0">
      <alignment readingOrder="2"/>
    </xf>
    <xf numFmtId="0" fontId="3"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1"/>
  <sheetViews>
    <sheetView rightToLeft="1" workbookViewId="0">
      <selection activeCell="A1" sqref="A1"/>
    </sheetView>
  </sheetViews>
  <sheetFormatPr baseColWidth="8" defaultRowHeight="15"/>
  <cols>
    <col width="120" customWidth="1" min="1" max="1"/>
  </cols>
  <sheetData>
    <row r="1">
      <c r="A1" s="1" t="inlineStr">
        <is>
          <t>ضوابط أمن التطبيقات المقترحة ARC-ASC، الإصدار 0.1 للمراجعة (2026-10)</t>
        </is>
      </c>
    </row>
    <row r="2">
      <c r="A2" s="2" t="inlineStr">
        <is>
          <t>النطاق: تطبيقات الويب وواجهات API وخط CI/CD. التطبيقات الجوالة وتطبيقات الذكاء الاصطناعي في خطة الإصدار الثاني.</t>
        </is>
      </c>
    </row>
    <row r="3">
      <c r="A3" s="2" t="inlineStr">
        <is>
          <t>المؤلف: وجدي عصام، عرب رووت arabroot.io</t>
        </is>
      </c>
    </row>
    <row r="4">
      <c r="A4" s="2" t="inlineStr">
        <is>
          <t>هذا مقترح مستقل من عرب رووت، مربوط بضوابط الهيئة الوطنية للأمن السيبراني للمساعدة في تطبيقها، وليس وثيقة صادرة عن الهيئة ولا معتمداً منها، وليس استشارة قانونية أو شهادة امتثال.</t>
        </is>
      </c>
    </row>
    <row r="5">
      <c r="A5" s="2" t="inlineStr">
        <is>
          <t>المرجع الملزم هو وثائق الهيئة الرسمية: الضوابط الأساسية ECC-2:2024 وضوابط الأنظمة الحساسة CSCC-1:2019.</t>
        </is>
      </c>
    </row>
    <row r="6">
      <c r="A6" s="2" t="inlineStr">
        <is>
          <t>أرقام ASVS من ملف CSV الرسمي للإصدار 5.0.0، ويذكر الرقم فقط مع مستواه (L1 أو L2 أو L3). نص المعيار في مستودعه الرسمي بترخيص CC BY-SA 4.0.</t>
        </is>
      </c>
    </row>
    <row r="7">
      <c r="A7" s="2" t="inlineStr">
        <is>
          <t>أرقام ISO/IEC 27001:2022 بحسب قائمة ضوابط الملحق A، والمعيار نفسه غير مجاني، فراجعها مع نسختك المرخصة.</t>
        </is>
      </c>
    </row>
    <row r="8">
      <c r="A8" s="2" t="inlineStr">
        <is>
          <t>الدرجة: 1 لكل التطبيقات، 2 للتطبيقات الخارجية أو التي تعالج بيانات حساسة، 3 للأنظمة الحساسة. التطبيق من درجة معينة يطبق ضوابط درجته وما قبلها، ومتطلبات ASVS المذكورة في كل ضابط بحسب مستواه.</t>
        </is>
      </c>
    </row>
    <row r="9">
      <c r="A9" s="2" t="inlineStr">
        <is>
          <t>التقييم الذاتي: في ورقة «الضوابط» اختر الحالة لكل ضابط وضع رابط الدليل، وتحسب ورقة «النطاقات» نسبة التنفيذ تلقائياً.</t>
        </is>
      </c>
    </row>
    <row r="10">
      <c r="A10" s="2" t="inlineStr">
        <is>
          <t>الترخيص: Creative Commons Attribution-ShareAlike 4.0 International (CC BY-SA 4.0) https://creativecommons.org/licenses/by-sa/4.0/</t>
        </is>
      </c>
    </row>
    <row r="11">
      <c r="A11" s="2" t="inlineStr">
        <is>
          <t>الملاحظات والاقتراحات: https://arabroot.io/articles//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V91"/>
  <sheetViews>
    <sheetView rightToLeft="1" workbookViewId="0">
      <pane xSplit="2" ySplit="1" topLeftCell="C2" activePane="bottomRight" state="frozen"/>
      <selection pane="topRight"/>
      <selection pane="bottomLeft"/>
      <selection pane="bottomRight" activeCell="A1" sqref="A1"/>
    </sheetView>
  </sheetViews>
  <sheetFormatPr baseColWidth="8" defaultRowHeight="15"/>
  <cols>
    <col width="16" customWidth="1" min="1" max="1"/>
    <col width="30" customWidth="1" min="2" max="2"/>
    <col width="34" customWidth="1" min="3" max="3"/>
    <col width="34" customWidth="1" min="4" max="4"/>
    <col width="16" customWidth="1" min="5" max="5"/>
    <col width="44" customWidth="1" min="6" max="6"/>
    <col width="70" customWidth="1" min="7" max="7"/>
    <col width="52" customWidth="1" min="8" max="8"/>
    <col width="44" customWidth="1" min="9" max="9"/>
    <col width="30" customWidth="1" min="10" max="10"/>
    <col width="22" customWidth="1" min="11" max="11"/>
    <col width="22" customWidth="1" min="12" max="12"/>
    <col width="30" customWidth="1" min="13" max="13"/>
    <col width="30" customWidth="1" min="14" max="14"/>
    <col width="22" customWidth="1" min="15" max="15"/>
    <col width="20" customWidth="1" min="16" max="16"/>
    <col width="40" customWidth="1" min="17" max="17"/>
    <col width="18" customWidth="1" min="18" max="18"/>
    <col width="36" customWidth="1" min="19" max="19"/>
    <col width="20" customWidth="1" min="20" max="20"/>
    <col width="18" customWidth="1" min="21" max="21"/>
    <col width="40" customWidth="1" min="22" max="22"/>
  </cols>
  <sheetData>
    <row r="1" ht="36" customHeight="1">
      <c r="A1" s="3" t="inlineStr">
        <is>
          <t>المعرف ID</t>
        </is>
      </c>
      <c r="B1" s="3" t="inlineStr">
        <is>
          <t>النطاق Domain</t>
        </is>
      </c>
      <c r="C1" s="3" t="inlineStr">
        <is>
          <t>الضابط</t>
        </is>
      </c>
      <c r="D1" s="3" t="inlineStr">
        <is>
          <t>Control</t>
        </is>
      </c>
      <c r="E1" s="3" t="inlineStr">
        <is>
          <t>الدرجة Tier</t>
        </is>
      </c>
      <c r="F1" s="3" t="inlineStr">
        <is>
          <t>الهدف Objective</t>
        </is>
      </c>
      <c r="G1" s="3" t="inlineStr">
        <is>
          <t>المتطلب Requirement</t>
        </is>
      </c>
      <c r="H1" s="3" t="inlineStr">
        <is>
          <t>إرشادات التطبيق Guidance</t>
        </is>
      </c>
      <c r="I1" s="3" t="inlineStr">
        <is>
          <t>أمثلة الأدلة Evidence</t>
        </is>
      </c>
      <c r="J1" s="3" t="inlineStr">
        <is>
          <t>OWASP ASVS 5.0.0</t>
        </is>
      </c>
      <c r="K1" s="3" t="inlineStr">
        <is>
          <t>NCA ECC-2:2024</t>
        </is>
      </c>
      <c r="L1" s="3" t="inlineStr">
        <is>
          <t>NCA CSCC-1:2019</t>
        </is>
      </c>
      <c r="M1" s="3" t="inlineStr">
        <is>
          <t>OWASP Top 10:2025</t>
        </is>
      </c>
      <c r="N1" s="3" t="inlineStr">
        <is>
          <t>OWASP API Top 10:2023</t>
        </is>
      </c>
      <c r="O1" s="3" t="inlineStr">
        <is>
          <t>NIST SSDF 1.1 (SP 800-218)</t>
        </is>
      </c>
      <c r="P1" s="3" t="inlineStr">
        <is>
          <t>ISO/IEC 27001:2022 Annex A</t>
        </is>
      </c>
      <c r="Q1" s="3" t="inlineStr">
        <is>
          <t>مقال التطبيق Article</t>
        </is>
      </c>
      <c r="R1" s="3" t="inlineStr">
        <is>
          <t>الحالة Status</t>
        </is>
      </c>
      <c r="S1" s="3" t="inlineStr">
        <is>
          <t>رابط الدليل Evidence link</t>
        </is>
      </c>
      <c r="T1" s="3" t="inlineStr">
        <is>
          <t>المسؤول Owner</t>
        </is>
      </c>
      <c r="U1" s="3" t="inlineStr">
        <is>
          <t>تاريخ التقييم Assessed on</t>
        </is>
      </c>
      <c r="V1" s="3" t="inlineStr">
        <is>
          <t>ملاحظات Notes</t>
        </is>
      </c>
    </row>
    <row r="2">
      <c r="A2" s="4" t="inlineStr">
        <is>
          <t>ARC-ASC-01-01</t>
        </is>
      </c>
      <c r="B2" s="5" t="inlineStr">
        <is>
          <t>01 الحوكمة ومتطلبات الأمان (Governance and Security Requirements)</t>
        </is>
      </c>
      <c r="C2" s="5" t="inlineStr">
        <is>
          <t>تصنيف التطبيق حسب أهميته</t>
        </is>
      </c>
      <c r="D2" s="5" t="inlineStr">
        <is>
          <t>Application Criticality Tier</t>
        </is>
      </c>
      <c r="E2" s="5" t="inlineStr">
        <is>
          <t>1 أساسي (ASVS L1)</t>
        </is>
      </c>
      <c r="F2" s="5" t="inlineStr">
        <is>
          <t>أن تعرف الجهة مقدار الحماية الذي يحتاجه كل تطبيق قبل أن تبدأ بكتابة متطلباته.</t>
        </is>
      </c>
      <c r="G2" s="5" t="inlineStr">
        <is>
          <t>يجب أن يصنف كل تطبيق في سجل الأصول ضمن إحدى ثلاث درجات (1 أساسي، 2 قياسي، 3 حساس) بناء على تصنيف البيانات التي يعالجها، وتعرضه للإنترنت، وأثر توقفه أو اختراقه، وأن يعاد التصنيف عند تغير أي منها.</t>
        </is>
      </c>
      <c r="H2" s="5" t="inlineStr">
        <is>
          <t>الدرجة 3 لكل نظام ينطبق عليه تعريف الأنظمة الحساسة في CSCC، والدرجة 2 لكل تطبيق خارجي أو يعالج بيانات شخصية أو مصنفة، والدرجة 1 لما بقي من التطبيقات الداخلية منخفضة الأثر.</t>
        </is>
      </c>
      <c r="I2" s="5" t="inlineStr">
        <is>
          <t>سجل التطبيقات وفيه الدرجة ومبررها ومالك التطبيق وتاريخ آخر مراجعة.</t>
        </is>
      </c>
      <c r="J2" s="5" t="inlineStr">
        <is>
          <t>14.1.1</t>
        </is>
      </c>
      <c r="K2" s="5" t="inlineStr">
        <is>
          <t>1-5-3-1; 2-1-5</t>
        </is>
      </c>
      <c r="L2" s="5" t="inlineStr">
        <is>
          <t>معايير تحديد الأنظمة الحساسة</t>
        </is>
      </c>
      <c r="M2" s="5" t="inlineStr"/>
      <c r="N2" s="5" t="inlineStr"/>
      <c r="O2" s="5" t="inlineStr">
        <is>
          <t>PO.1.2</t>
        </is>
      </c>
      <c r="P2" s="5" t="inlineStr">
        <is>
          <t>5.9; 5.12</t>
        </is>
      </c>
      <c r="Q2" s="5" t="inlineStr"/>
      <c r="R2" s="6" t="inlineStr"/>
      <c r="S2" s="6" t="inlineStr"/>
      <c r="T2" s="6" t="inlineStr"/>
      <c r="U2" s="6" t="inlineStr"/>
      <c r="V2" s="6" t="inlineStr"/>
    </row>
    <row r="3">
      <c r="A3" s="4" t="inlineStr">
        <is>
          <t>ARC-ASC-01-02</t>
        </is>
      </c>
      <c r="B3" s="5" t="inlineStr">
        <is>
          <t>01 الحوكمة ومتطلبات الأمان (Governance and Security Requirements)</t>
        </is>
      </c>
      <c r="C3" s="5" t="inlineStr">
        <is>
          <t>اختيار مستوى ASVS لكل تطبيق</t>
        </is>
      </c>
      <c r="D3" s="5" t="inlineStr">
        <is>
          <t>ASVS Level Selection</t>
        </is>
      </c>
      <c r="E3" s="5" t="inlineStr">
        <is>
          <t>1 أساسي (ASVS L1)</t>
        </is>
      </c>
      <c r="F3" s="5" t="inlineStr">
        <is>
          <t>أن تكون متطلبات الأمان لكل تطبيق متناسبة مع درجته، فلا تبالغ الجهة في تطبيق صغير ولا تتساهل في نظام حساس.</t>
        </is>
      </c>
      <c r="G3" s="5" t="inlineStr">
        <is>
          <t>يجب أن يحدد لكل تطبيق مستوى التحقق المستهدف من OWASP ASVS 5.0 بحسب درجته (الدرجة 1 ← L1، والدرجة 2 ← L2، والدرجة 3 ← L3)، وأن يوثق أي انحراف عن هذه القاعدة مع سببه واعتماده.</t>
        </is>
      </c>
      <c r="H3" s="5" t="inlineStr">
        <is>
          <t>المستويات تراكمية، فالمستوى L2 يشمل L1، واستخدم ملف CSV الرسمي من مستودع ASVS لاستخراج قائمة المتطلبات حسب المستوى.</t>
        </is>
      </c>
      <c r="I3" s="5" t="inlineStr">
        <is>
          <t>قرار مكتوب بالمستوى المستهدف لكل تطبيق، وقائمة متطلبات ASVS المستخرجة له مع رقم الإصدار.</t>
        </is>
      </c>
      <c r="J3" s="5" t="inlineStr"/>
      <c r="K3" s="5" t="inlineStr">
        <is>
          <t>2-15-1</t>
        </is>
      </c>
      <c r="L3" s="5" t="inlineStr"/>
      <c r="M3" s="5" t="inlineStr"/>
      <c r="N3" s="5" t="inlineStr"/>
      <c r="O3" s="5" t="inlineStr">
        <is>
          <t>PO.1.2; PO.4.1</t>
        </is>
      </c>
      <c r="P3" s="5" t="inlineStr">
        <is>
          <t>8.26</t>
        </is>
      </c>
      <c r="Q3" s="5" t="inlineStr"/>
      <c r="R3" s="6" t="inlineStr"/>
      <c r="S3" s="6" t="inlineStr"/>
      <c r="T3" s="6" t="inlineStr"/>
      <c r="U3" s="6" t="inlineStr"/>
      <c r="V3" s="6" t="inlineStr"/>
    </row>
    <row r="4">
      <c r="A4" s="4" t="inlineStr">
        <is>
          <t>ARC-ASC-01-03</t>
        </is>
      </c>
      <c r="B4" s="5" t="inlineStr">
        <is>
          <t>01 الحوكمة ومتطلبات الأمان (Governance and Security Requirements)</t>
        </is>
      </c>
      <c r="C4" s="5" t="inlineStr">
        <is>
          <t>وثيقة متطلبات أمان معتمدة لكل تطبيق</t>
        </is>
      </c>
      <c r="D4" s="5" t="inlineStr">
        <is>
          <t>Approved Security Requirements per Application</t>
        </is>
      </c>
      <c r="E4" s="5" t="inlineStr">
        <is>
          <t>1 أساسي (ASVS L1)</t>
        </is>
      </c>
      <c r="F4" s="5" t="inlineStr">
        <is>
          <t>أن تكون متطلبات الأمان مكتوبة ومعتمدة قبل التطوير، فهي ما يختبر عليه التطبيق لاحقاً.</t>
        </is>
      </c>
      <c r="G4" s="5" t="inlineStr">
        <is>
          <t>يجب أن تكون لكل تطبيق وثيقة متطلبات أمان تذكر ضوابط هذا الدليل التي تنطبق عليه ومتطلبات ASVS المقابلة لمستواه، وأن تعتمدها إدارة الأمن السيبراني قبل بدء التطوير، وأن تحفظ مع إصداراتها.</t>
        </is>
      </c>
      <c r="H4" s="5" t="inlineStr">
        <is>
          <t>ابدأ من ملف الضوابط المرفق، واحذف ما لا ينطبق مع ذكر السبب، وأضف متطلبات العمل الخاصة بالتطبيق من جلسة نمذجة التهديدات.</t>
        </is>
      </c>
      <c r="I4" s="5" t="inlineStr">
        <is>
          <t>الوثيقة المعتمدة بتاريخها وتوقيع المعتمد، وسجل نسخها.</t>
        </is>
      </c>
      <c r="J4" s="5" t="inlineStr">
        <is>
          <t>2.1.1; 6.1.1; 8.1.1</t>
        </is>
      </c>
      <c r="K4" s="5" t="inlineStr">
        <is>
          <t>1-6-1; 1-6-3; 2-15-1</t>
        </is>
      </c>
      <c r="L4" s="5" t="inlineStr">
        <is>
          <t>2-13-1</t>
        </is>
      </c>
      <c r="M4" s="5" t="inlineStr"/>
      <c r="N4" s="5" t="inlineStr"/>
      <c r="O4" s="5" t="inlineStr">
        <is>
          <t>PO.1.2; PW.1.2</t>
        </is>
      </c>
      <c r="P4" s="5" t="inlineStr">
        <is>
          <t>8.26</t>
        </is>
      </c>
      <c r="Q4" s="5" t="inlineStr"/>
      <c r="R4" s="6" t="inlineStr"/>
      <c r="S4" s="6" t="inlineStr"/>
      <c r="T4" s="6" t="inlineStr"/>
      <c r="U4" s="6" t="inlineStr"/>
      <c r="V4" s="6" t="inlineStr"/>
    </row>
    <row r="5">
      <c r="A5" s="4" t="inlineStr">
        <is>
          <t>ARC-ASC-01-04</t>
        </is>
      </c>
      <c r="B5" s="5" t="inlineStr">
        <is>
          <t>01 الحوكمة ومتطلبات الأمان (Governance and Security Requirements)</t>
        </is>
      </c>
      <c r="C5" s="5" t="inlineStr">
        <is>
          <t>متطلبات قابلة للاختبار في التذاكر</t>
        </is>
      </c>
      <c r="D5" s="5" t="inlineStr">
        <is>
          <t>Testable Security Acceptance Criteria</t>
        </is>
      </c>
      <c r="E5" s="5" t="inlineStr">
        <is>
          <t>1 أساسي (ASVS L1)</t>
        </is>
      </c>
      <c r="F5" s="5" t="inlineStr">
        <is>
          <t>أن ينتقل المتطلب من الوثيقة إلى العمل اليومي للفريق فلا يبقى ورقة في ملف.</t>
        </is>
      </c>
      <c r="G5" s="5" t="inlineStr">
        <is>
          <t>يجب أن تحمل التذكرة أو قصة المستخدم User Story التي تلمس وظيفة أمنية أرقام المتطلبات التي تنطبق عليها بصيغة v5.0.0-x.y.z أو برقم ضابط من هذا الدليل، مع معيار قبول Acceptance Criteria يمكن أن ينجح أو يفشل.</t>
        </is>
      </c>
      <c r="H5" s="5" t="inlineStr">
        <is>
          <t>اكتب المعيار بجملة يتحقق منها المختبر، مثل «مستخدم المستأجر A يطلب فاتورة المستأجر B فيحصل على 404»، واربطه باختبار آلي.</t>
        </is>
      </c>
      <c r="I5" s="5" t="inlineStr">
        <is>
          <t>عينة من التذاكر فيها أرقام المتطلبات ومعايير القبول، والاختبارات المرتبطة بها.</t>
        </is>
      </c>
      <c r="J5" s="5" t="inlineStr"/>
      <c r="K5" s="5" t="inlineStr">
        <is>
          <t>1-6-1</t>
        </is>
      </c>
      <c r="L5" s="5" t="inlineStr"/>
      <c r="M5" s="5" t="inlineStr"/>
      <c r="N5" s="5" t="inlineStr"/>
      <c r="O5" s="5" t="inlineStr">
        <is>
          <t>PW.1.2</t>
        </is>
      </c>
      <c r="P5" s="5" t="inlineStr">
        <is>
          <t>8.25; 8.26</t>
        </is>
      </c>
      <c r="Q5" s="5" t="inlineStr"/>
      <c r="R5" s="6" t="inlineStr"/>
      <c r="S5" s="6" t="inlineStr"/>
      <c r="T5" s="6" t="inlineStr"/>
      <c r="U5" s="6" t="inlineStr"/>
      <c r="V5" s="6" t="inlineStr"/>
    </row>
    <row r="6">
      <c r="A6" s="4" t="inlineStr">
        <is>
          <t>ARC-ASC-01-05</t>
        </is>
      </c>
      <c r="B6" s="5" t="inlineStr">
        <is>
          <t>01 الحوكمة ومتطلبات الأمان (Governance and Security Requirements)</t>
        </is>
      </c>
      <c r="C6" s="5" t="inlineStr">
        <is>
          <t>الأدوار والتدريب وسفراء الأمن</t>
        </is>
      </c>
      <c r="D6" s="5" t="inlineStr">
        <is>
          <t>Roles, Training and Security Champions</t>
        </is>
      </c>
      <c r="E6" s="5" t="inlineStr">
        <is>
          <t>1 أساسي (ASVS L1)</t>
        </is>
      </c>
      <c r="F6" s="5" t="inlineStr">
        <is>
          <t>أن يعرف كل شخص في دورة التطوير ما عليه من الأمن، وأن يملك المهارة لتنفيذه.</t>
        </is>
      </c>
      <c r="G6" s="5" t="inlineStr">
        <is>
          <t>يجب أن تحدد مسؤوليات الأمن لمالك التطبيق والمطورين والمراجعين، وأن يعين سفير أمن Security Champion في كل فريق تطوير، وأن يحصل العاملون في تطوير البرمجيات على تدريب في البرمجة الآمنة مناسب للغاتهم مرة في السنة على الأقل.</t>
        </is>
      </c>
      <c r="H6" s="5" t="inlineStr">
        <is>
          <t>سفير الأمن مطور من الفريق نفسه يراجع المسارات الحساسة ويكون حلقة الوصل مع إدارة الأمن السيبراني، ولا يحتاج أن يكون متخصصاً في الأمن.</t>
        </is>
      </c>
      <c r="I6" s="5" t="inlineStr">
        <is>
          <t>مصفوفة الأدوار والمسؤوليات، وقائمة سفراء الأمن، وسجل حضور التدريب.</t>
        </is>
      </c>
      <c r="J6" s="5" t="inlineStr"/>
      <c r="K6" s="5" t="inlineStr">
        <is>
          <t>1-10-4-2</t>
        </is>
      </c>
      <c r="L6" s="5" t="inlineStr"/>
      <c r="M6" s="5" t="inlineStr"/>
      <c r="N6" s="5" t="inlineStr"/>
      <c r="O6" s="5" t="inlineStr">
        <is>
          <t>PO.2.1; PO.2.2</t>
        </is>
      </c>
      <c r="P6" s="5" t="inlineStr">
        <is>
          <t>6.3; 8.25</t>
        </is>
      </c>
      <c r="Q6" s="5" t="inlineStr"/>
      <c r="R6" s="6" t="inlineStr"/>
      <c r="S6" s="6" t="inlineStr"/>
      <c r="T6" s="6" t="inlineStr"/>
      <c r="U6" s="6" t="inlineStr"/>
      <c r="V6" s="6" t="inlineStr"/>
    </row>
    <row r="7">
      <c r="A7" s="4" t="inlineStr">
        <is>
          <t>ARC-ASC-01-06</t>
        </is>
      </c>
      <c r="B7" s="5" t="inlineStr">
        <is>
          <t>01 الحوكمة ومتطلبات الأمان (Governance and Security Requirements)</t>
        </is>
      </c>
      <c r="C7" s="5" t="inlineStr">
        <is>
          <t>سجل القرارات الأمنية والاستثناءات</t>
        </is>
      </c>
      <c r="D7" s="5" t="inlineStr">
        <is>
          <t>Security Decisions and Exceptions Register</t>
        </is>
      </c>
      <c r="E7" s="5" t="inlineStr">
        <is>
          <t>2 قياسي (ASVS L2)</t>
        </is>
      </c>
      <c r="F7" s="5" t="inlineStr">
        <is>
          <t>ألا يتحول أي تساهل في متطلب أمني إلى قرار ضمني لا يعرفه أحد.</t>
        </is>
      </c>
      <c r="G7" s="5" t="inlineStr">
        <is>
          <t>يجب أن يسجل كل استثناء من ضابط أو متطلب، وكل قرار أمني يتركه ASVS للجهة (مثل مدة الجلسة أو أنواع الملفات المسموحة)، في سجل فيه السبب وتقييم الخطر والإجراء البديل والمعتمد وتاريخ الانتهاء.</t>
        </is>
      </c>
      <c r="H7" s="5" t="inlineStr">
        <is>
          <t>الاستثناء بلا تاريخ انتهاء يصبح دائماً، لذلك راجع السجل كل ثلاثة أشهر وأغلق ما انتهى سببه.</t>
        </is>
      </c>
      <c r="I7" s="5" t="inlineStr">
        <is>
          <t>سجل الاستثناءات والقرارات بتوقيعات الاعتماد وتواريخ المراجعة.</t>
        </is>
      </c>
      <c r="J7" s="5" t="inlineStr">
        <is>
          <t>7.1.1; 5.1.1</t>
        </is>
      </c>
      <c r="K7" s="5" t="inlineStr">
        <is>
          <t>1-5-1; 1-5-2</t>
        </is>
      </c>
      <c r="L7" s="5" t="inlineStr"/>
      <c r="M7" s="5" t="inlineStr"/>
      <c r="N7" s="5" t="inlineStr"/>
      <c r="O7" s="5" t="inlineStr">
        <is>
          <t>PW.1.2</t>
        </is>
      </c>
      <c r="P7" s="5" t="inlineStr">
        <is>
          <t>8.26</t>
        </is>
      </c>
      <c r="Q7" s="5" t="inlineStr"/>
      <c r="R7" s="6" t="inlineStr"/>
      <c r="S7" s="6" t="inlineStr"/>
      <c r="T7" s="6" t="inlineStr"/>
      <c r="U7" s="6" t="inlineStr"/>
      <c r="V7" s="6" t="inlineStr"/>
    </row>
    <row r="8">
      <c r="A8" s="4" t="inlineStr">
        <is>
          <t>ARC-ASC-01-07</t>
        </is>
      </c>
      <c r="B8" s="5" t="inlineStr">
        <is>
          <t>01 الحوكمة ومتطلبات الأمان (Governance and Security Requirements)</t>
        </is>
      </c>
      <c r="C8" s="5" t="inlineStr">
        <is>
          <t>المراجعة الدورية للمتطلبات</t>
        </is>
      </c>
      <c r="D8" s="5" t="inlineStr">
        <is>
          <t>Periodic Review of Requirements</t>
        </is>
      </c>
      <c r="E8" s="5" t="inlineStr">
        <is>
          <t>1 أساسي (ASVS L1)</t>
        </is>
      </c>
      <c r="F8" s="5" t="inlineStr">
        <is>
          <t>أن تبقى متطلبات الأمان مطابقة للتطبيق كما هو اليوم وللإصدار الحالي من المراجع.</t>
        </is>
      </c>
      <c r="G8" s="5" t="inlineStr">
        <is>
          <t>يجب أن تراجع متطلبات الأمان لكل تطبيق مرة في السنة على الأقل، وعند كل تغيير جوهري في التطبيق أو في بياناته، وعند صدور إصدار رئيسي جديد من ASVS أو من ضوابط الهيئة، وأن توثق نتيجة المراجعة.</t>
        </is>
      </c>
      <c r="H8" s="5" t="inlineStr">
        <is>
          <t>اجعل المراجعة جزءاً من خطة الإصدار السنوية، وابدأ بسجل الاستثناءات ونتائج الاختبارات الأخيرة.</t>
        </is>
      </c>
      <c r="I8" s="5" t="inlineStr">
        <is>
          <t>محضر المراجعة الدورية بالتغييرات المعتمدة.</t>
        </is>
      </c>
      <c r="J8" s="5" t="inlineStr"/>
      <c r="K8" s="5" t="inlineStr">
        <is>
          <t>1-6-4; 2-15-4</t>
        </is>
      </c>
      <c r="L8" s="5" t="inlineStr">
        <is>
          <t>1-4-1; 2-13-4</t>
        </is>
      </c>
      <c r="M8" s="5" t="inlineStr"/>
      <c r="N8" s="5" t="inlineStr"/>
      <c r="O8" s="5" t="inlineStr">
        <is>
          <t>PO.1.1</t>
        </is>
      </c>
      <c r="P8" s="5" t="inlineStr">
        <is>
          <t>8.25</t>
        </is>
      </c>
      <c r="Q8" s="5" t="inlineStr"/>
      <c r="R8" s="6" t="inlineStr"/>
      <c r="S8" s="6" t="inlineStr"/>
      <c r="T8" s="6" t="inlineStr"/>
      <c r="U8" s="6" t="inlineStr"/>
      <c r="V8" s="6" t="inlineStr"/>
    </row>
    <row r="9">
      <c r="A9" s="4" t="inlineStr">
        <is>
          <t>ARC-ASC-01-08</t>
        </is>
      </c>
      <c r="B9" s="5" t="inlineStr">
        <is>
          <t>01 الحوكمة ومتطلبات الأمان (Governance and Security Requirements)</t>
        </is>
      </c>
      <c r="C9" s="5" t="inlineStr">
        <is>
          <t>متطلبات الأمان في عقود التطوير الخارجي</t>
        </is>
      </c>
      <c r="D9" s="5" t="inlineStr">
        <is>
          <t>Security Requirements in Outsourced Development</t>
        </is>
      </c>
      <c r="E9" s="5" t="inlineStr">
        <is>
          <t>2 قياسي (ASVS L2)</t>
        </is>
      </c>
      <c r="F9" s="5" t="inlineStr">
        <is>
          <t>أن يلتزم المطور الخارجي بالمتطلبات نفسها التي يلتزم بها فريق الجهة.</t>
        </is>
      </c>
      <c r="G9" s="5" t="inlineStr">
        <is>
          <t>يجب أن ينص عقد تطوير أي تطبيق لدى طرف خارجي على الالتزام بضوابط هذا الدليل المنطبقة ومستوى ASVS المستهدف، وحق الجهة في مراجعة الكود واختباره، وتسليم الكود المصدري وقائمة المكونات SBOM مع كل إصدار، وإجراءات الإبلاغ عن الحوادث.</t>
        </is>
      </c>
      <c r="H9" s="5" t="inlineStr">
        <is>
          <t>أرفق ملف الضوابط بعد تحديد ما ينطبق كملحق فني للعقد، واجعل نتائج الاختبار الأمني شرطاً لقبول التسليم.</t>
        </is>
      </c>
      <c r="I9" s="5" t="inlineStr">
        <is>
          <t>بنود العقد، والملحق الفني، ومحضر قبول التسليم مع نتائج الاختبار.</t>
        </is>
      </c>
      <c r="J9" s="5" t="inlineStr"/>
      <c r="K9" s="5" t="inlineStr">
        <is>
          <t>4-1-1; 4-1-2-3</t>
        </is>
      </c>
      <c r="L9" s="5" t="inlineStr"/>
      <c r="M9" s="5" t="inlineStr"/>
      <c r="N9" s="5" t="inlineStr"/>
      <c r="O9" s="5" t="inlineStr">
        <is>
          <t>PO.1.3; PW.4.4</t>
        </is>
      </c>
      <c r="P9" s="5" t="inlineStr">
        <is>
          <t>5.20; 8.30</t>
        </is>
      </c>
      <c r="Q9" s="5" t="inlineStr"/>
      <c r="R9" s="6" t="inlineStr"/>
      <c r="S9" s="6" t="inlineStr"/>
      <c r="T9" s="6" t="inlineStr"/>
      <c r="U9" s="6" t="inlineStr"/>
      <c r="V9" s="6" t="inlineStr"/>
    </row>
    <row r="10">
      <c r="A10" s="7" t="inlineStr">
        <is>
          <t>ARC-ASC-02-01</t>
        </is>
      </c>
      <c r="B10" s="8" t="inlineStr">
        <is>
          <t>02 التصميم الآمن ونمذجة التهديدات (Secure Design and Threat Modeling)</t>
        </is>
      </c>
      <c r="C10" s="8" t="inlineStr">
        <is>
          <t>نمذجة التهديدات قبل البناء</t>
        </is>
      </c>
      <c r="D10" s="8" t="inlineStr">
        <is>
          <t>Threat Modeling before Build</t>
        </is>
      </c>
      <c r="E10" s="8" t="inlineStr">
        <is>
          <t>2 قياسي (ASVS L2)</t>
        </is>
      </c>
      <c r="F10" s="8" t="inlineStr">
        <is>
          <t>أن تكتشف أخطاء التصميم وهي على الورق، حين يكون إصلاحها أرخص.</t>
        </is>
      </c>
      <c r="G10" s="8" t="inlineStr">
        <is>
          <t>يجب أن تجرى جلسة نمذجة تهديدات Threat Modeling موثقة لكل تطبيق جديد من الدرجة 2 أو 3 ولكل تغيير جوهري في معماريته، تشمل مخطط تدفق البيانات DFD وحدود الثقة والتهديدات والإجراءات المقررة لكل منها.</t>
        </is>
      </c>
      <c r="H10" s="8" t="inlineStr">
        <is>
          <t>استخدم أسئلة نمذجة التهديدات الأربعة وطريقة STRIDE، وحول كل إجراء مقرر إلى متطلب أو تذكرة لها رقم.</t>
        </is>
      </c>
      <c r="I10" s="8" t="inlineStr">
        <is>
          <t>مخطط DFD، وجدول التهديدات والإجراءات، والتذاكر الناتجة عنه.</t>
        </is>
      </c>
      <c r="J10" s="8" t="inlineStr"/>
      <c r="K10" s="8" t="inlineStr">
        <is>
          <t>1-5-3-1; 1-5-3-4</t>
        </is>
      </c>
      <c r="L10" s="8" t="inlineStr"/>
      <c r="M10" s="8" t="inlineStr">
        <is>
          <t>A06:2025 Insecure Design</t>
        </is>
      </c>
      <c r="N10" s="8" t="inlineStr"/>
      <c r="O10" s="8" t="inlineStr">
        <is>
          <t>PW.1.1</t>
        </is>
      </c>
      <c r="P10" s="8" t="inlineStr">
        <is>
          <t>8.25; 8.27</t>
        </is>
      </c>
      <c r="Q10" s="8" t="inlineStr"/>
      <c r="R10" s="6" t="inlineStr"/>
      <c r="S10" s="6" t="inlineStr"/>
      <c r="T10" s="6" t="inlineStr"/>
      <c r="U10" s="6" t="inlineStr"/>
      <c r="V10" s="6" t="inlineStr"/>
    </row>
    <row r="11">
      <c r="A11" s="7" t="inlineStr">
        <is>
          <t>ARC-ASC-02-02</t>
        </is>
      </c>
      <c r="B11" s="8" t="inlineStr">
        <is>
          <t>02 التصميم الآمن ونمذجة التهديدات (Secure Design and Threat Modeling)</t>
        </is>
      </c>
      <c r="C11" s="8" t="inlineStr">
        <is>
          <t>مراجعة التصميم مقابل المتطلبات</t>
        </is>
      </c>
      <c r="D11" s="8" t="inlineStr">
        <is>
          <t>Design Review against Requirements</t>
        </is>
      </c>
      <c r="E11" s="8" t="inlineStr">
        <is>
          <t>2 قياسي (ASVS L2)</t>
        </is>
      </c>
      <c r="F11" s="8" t="inlineStr">
        <is>
          <t>أن يتأكد شخص مؤهل أن التصميم يحقق متطلبات الأمان قبل كتابة الكود.</t>
        </is>
      </c>
      <c r="G11" s="8" t="inlineStr">
        <is>
          <t>يجب أن يراجع التصميم شخص مؤهل غير مصممه، مثل سفير الأمن أو مهندس من إدارة الأمن السيبراني، مقابل وثيقة المتطلبات ونتائج نمذجة التهديدات، وأن تسجل الملاحظات وطريقة معالجتها.</t>
        </is>
      </c>
      <c r="H11" s="8" t="inlineStr">
        <is>
          <t>المراجعة لا تحتاج اجتماعاً طويلاً، فقائمة أسئلة قصيرة عن المصادقة والصلاحيات والبيانات الحساسة وحدود الثقة تكفي لأغلب الميزات.</t>
        </is>
      </c>
      <c r="I11" s="8" t="inlineStr">
        <is>
          <t>محضر مراجعة التصميم وقرار الموافقة.</t>
        </is>
      </c>
      <c r="J11" s="8" t="inlineStr"/>
      <c r="K11" s="8" t="inlineStr">
        <is>
          <t>1-6-1</t>
        </is>
      </c>
      <c r="L11" s="8" t="inlineStr"/>
      <c r="M11" s="8" t="inlineStr">
        <is>
          <t>A06:2025 Insecure Design</t>
        </is>
      </c>
      <c r="N11" s="8" t="inlineStr"/>
      <c r="O11" s="8" t="inlineStr">
        <is>
          <t>PW.2</t>
        </is>
      </c>
      <c r="P11" s="8" t="inlineStr">
        <is>
          <t>8.27</t>
        </is>
      </c>
      <c r="Q11" s="8" t="inlineStr"/>
      <c r="R11" s="6" t="inlineStr"/>
      <c r="S11" s="6" t="inlineStr"/>
      <c r="T11" s="6" t="inlineStr"/>
      <c r="U11" s="6" t="inlineStr"/>
      <c r="V11" s="6" t="inlineStr"/>
    </row>
    <row r="12">
      <c r="A12" s="7" t="inlineStr">
        <is>
          <t>ARC-ASC-02-03</t>
        </is>
      </c>
      <c r="B12" s="8" t="inlineStr">
        <is>
          <t>02 التصميم الآمن ونمذجة التهديدات (Secure Design and Threat Modeling)</t>
        </is>
      </c>
      <c r="C12" s="8" t="inlineStr">
        <is>
          <t>المعمارية متعددة المستويات</t>
        </is>
      </c>
      <c r="D12" s="8" t="inlineStr">
        <is>
          <t>Multi-tier Architecture</t>
        </is>
      </c>
      <c r="E12" s="8" t="inlineStr">
        <is>
          <t>1 أساسي (ASVS L1)</t>
        </is>
      </c>
      <c r="F12" s="8" t="inlineStr">
        <is>
          <t>ألا يصل المهاجم إلى قاعدة البيانات مباشرة إذا اخترق الطبقة المعرضة للإنترنت.</t>
        </is>
      </c>
      <c r="G12" s="8" t="inlineStr">
        <is>
          <t>يجب أن يفصل التطبيق الخارجي إلى مستويات Tiers منفصلة على الأقل للعرض والمنطق والبيانات، بحيث لا تكون قاعدة البيانات قابلة للوصول من الإنترنت ولا من طبقة العرض مباشرة، ويجب ألا يقل عدد المستويات عن ثلاثة في الأنظمة الحساسة.</t>
        </is>
      </c>
      <c r="H12" s="8" t="inlineStr">
        <is>
          <t>الفصل يكون بالشبكة وقواعد الجدار الناري وليس بالمجلدات فقط، ولا يتصل المتصفح إلا بالبوابة أو ال Reverse Proxy.</t>
        </is>
      </c>
      <c r="I12" s="8" t="inlineStr">
        <is>
          <t>مخطط المعمارية، وقواعد الجدار الناري بين المستويات.</t>
        </is>
      </c>
      <c r="J12" s="8" t="inlineStr">
        <is>
          <t>13.2.1; 13.2.2</t>
        </is>
      </c>
      <c r="K12" s="8" t="inlineStr">
        <is>
          <t>2-15-3-2</t>
        </is>
      </c>
      <c r="L12" s="8" t="inlineStr">
        <is>
          <t>2-12-2; 2-13-3-1</t>
        </is>
      </c>
      <c r="M12" s="8" t="inlineStr"/>
      <c r="N12" s="8" t="inlineStr"/>
      <c r="O12" s="8" t="inlineStr">
        <is>
          <t>PW.1.1</t>
        </is>
      </c>
      <c r="P12" s="8" t="inlineStr">
        <is>
          <t>8.22; 8.27</t>
        </is>
      </c>
      <c r="Q12" s="8" t="inlineStr"/>
      <c r="R12" s="6" t="inlineStr"/>
      <c r="S12" s="6" t="inlineStr"/>
      <c r="T12" s="6" t="inlineStr"/>
      <c r="U12" s="6" t="inlineStr"/>
      <c r="V12" s="6" t="inlineStr"/>
    </row>
    <row r="13">
      <c r="A13" s="7" t="inlineStr">
        <is>
          <t>ARC-ASC-02-04</t>
        </is>
      </c>
      <c r="B13" s="8" t="inlineStr">
        <is>
          <t>02 التصميم الآمن ونمذجة التهديدات (Secure Design and Threat Modeling)</t>
        </is>
      </c>
      <c r="C13" s="8" t="inlineStr">
        <is>
          <t>التكامل الآمن بين التطبيقات</t>
        </is>
      </c>
      <c r="D13" s="8" t="inlineStr">
        <is>
          <t>Secure Integration between Applications</t>
        </is>
      </c>
      <c r="E13" s="8" t="inlineStr">
        <is>
          <t>1 أساسي (ASVS L1)</t>
        </is>
      </c>
      <c r="F13" s="8" t="inlineStr">
        <is>
          <t>أن يكون كل اتصال بين التطبيق وغيره موثقاً ومصادقاً ومشفراً، فلا يصبح التكامل باباً خلفياً.</t>
        </is>
      </c>
      <c r="G13" s="8" t="inlineStr">
        <is>
          <t>يجب أن توثق كل نقاط التكامل Integration (الواجهات والخدمات وقواعد البيانات والطوابير) مع اتجاه البيانات وطريقة المصادقة، وأن يكون كل اتصال بين المكونات مصادقاً ومشفراً بـ TLS، وأن يقتصر الاتصال الخارجي على قائمة سماح Allowlist.</t>
        </is>
      </c>
      <c r="H13" s="8" t="inlineStr">
        <is>
          <t>لا تعتمد على أن الشبكة الداخلية آمنة، فكل خدمة تتحقق ممن يتصل بها.</t>
        </is>
      </c>
      <c r="I13" s="8" t="inlineStr">
        <is>
          <t>جرد نقاط التكامل، وإعدادات TLS والمصادقة بين الخدمات.</t>
        </is>
      </c>
      <c r="J13" s="8" t="inlineStr">
        <is>
          <t>13.1.1; 13.2.4; 12.3.1; 12.3.2</t>
        </is>
      </c>
      <c r="K13" s="8" t="inlineStr">
        <is>
          <t>1-6-3-4</t>
        </is>
      </c>
      <c r="L13" s="8" t="inlineStr"/>
      <c r="M13" s="8" t="inlineStr"/>
      <c r="N13" s="8" t="inlineStr"/>
      <c r="O13" s="8" t="inlineStr">
        <is>
          <t>PW.1.1</t>
        </is>
      </c>
      <c r="P13" s="8" t="inlineStr">
        <is>
          <t>8.27</t>
        </is>
      </c>
      <c r="Q13" s="8" t="inlineStr"/>
      <c r="R13" s="6" t="inlineStr"/>
      <c r="S13" s="6" t="inlineStr"/>
      <c r="T13" s="6" t="inlineStr"/>
      <c r="U13" s="6" t="inlineStr"/>
      <c r="V13" s="6" t="inlineStr"/>
    </row>
    <row r="14">
      <c r="A14" s="7" t="inlineStr">
        <is>
          <t>ARC-ASC-02-05</t>
        </is>
      </c>
      <c r="B14" s="8" t="inlineStr">
        <is>
          <t>02 التصميم الآمن ونمذجة التهديدات (Secure Design and Threat Modeling)</t>
        </is>
      </c>
      <c r="C14" s="8" t="inlineStr">
        <is>
          <t>الاعتماد على خدمات أمنية موحدة</t>
        </is>
      </c>
      <c r="D14" s="8" t="inlineStr">
        <is>
          <t>Standard Security Services</t>
        </is>
      </c>
      <c r="E14" s="8" t="inlineStr">
        <is>
          <t>1 أساسي (ASVS L1)</t>
        </is>
      </c>
      <c r="F14" s="8" t="inlineStr">
        <is>
          <t>ألا يعيد كل فريق كتابة الدخول والصلاحيات والتشفير بطريقته فتتكرر الأخطاء.</t>
        </is>
      </c>
      <c r="G14" s="8" t="inlineStr">
        <is>
          <t>يجب أن يستخدم التطبيق خدمات الجهة الموحدة للهوية والدخول الموحد SSO وإدارة الأسرار وجمع السجلات بدلاً من بناء بديل خاص به، إلا باستثناء موثق.</t>
        </is>
      </c>
      <c r="H14" s="8" t="inlineStr">
        <is>
          <t>المكونات الأمنية الموحدة تراجع وتحدث مرة واحدة لكل التطبيقات، وهذا ما تقصده SSDF بإعادة استخدام البرمجيات المؤمنة جيداً.</t>
        </is>
      </c>
      <c r="I14" s="8" t="inlineStr">
        <is>
          <t>قائمة الخدمات الموحدة، وما يستخدمه كل تطبيق منها.</t>
        </is>
      </c>
      <c r="J14" s="8" t="inlineStr"/>
      <c r="K14" s="8" t="inlineStr">
        <is>
          <t>1-6-3-4</t>
        </is>
      </c>
      <c r="L14" s="8" t="inlineStr"/>
      <c r="M14" s="8" t="inlineStr">
        <is>
          <t>A06:2025 Insecure Design</t>
        </is>
      </c>
      <c r="N14" s="8" t="inlineStr"/>
      <c r="O14" s="8" t="inlineStr">
        <is>
          <t>PW.1.3; PW.4.1</t>
        </is>
      </c>
      <c r="P14" s="8" t="inlineStr">
        <is>
          <t>8.27</t>
        </is>
      </c>
      <c r="Q14" s="8" t="inlineStr"/>
      <c r="R14" s="6" t="inlineStr"/>
      <c r="S14" s="6" t="inlineStr"/>
      <c r="T14" s="6" t="inlineStr"/>
      <c r="U14" s="6" t="inlineStr"/>
      <c r="V14" s="6" t="inlineStr"/>
    </row>
    <row r="15">
      <c r="A15" s="7" t="inlineStr">
        <is>
          <t>ARC-ASC-02-06</t>
        </is>
      </c>
      <c r="B15" s="8" t="inlineStr">
        <is>
          <t>02 التصميم الآمن ونمذجة التهديدات (Secure Design and Threat Modeling)</t>
        </is>
      </c>
      <c r="C15" s="8" t="inlineStr">
        <is>
          <t>تصميم منطق العمل ضد الإساءة</t>
        </is>
      </c>
      <c r="D15" s="8" t="inlineStr">
        <is>
          <t>Business Logic Abuse Cases</t>
        </is>
      </c>
      <c r="E15" s="8" t="inlineStr">
        <is>
          <t>2 قياسي (ASVS L2)</t>
        </is>
      </c>
      <c r="F15" s="8" t="inlineStr">
        <is>
          <t>أن يمنع التصميم استخدام الوظائف الصحيحة بطريقة لم يقصدها أحد، مثل تخطي خطوة الدفع أو الحجز المتكرر.</t>
        </is>
      </c>
      <c r="G15" s="8" t="inlineStr">
        <is>
          <t>يجب أن توثق حدود منطق العمل Business Logic Limits لكل تدفق حساس (الترتيب المتوقع للخطوات، والحدود لكل مستخدم، والقيم المقبولة)، وأن يفرضها الخادم، وأن تكتب لها حالات إساءة Abuse Cases تختبر.</t>
        </is>
      </c>
      <c r="H15" s="8" t="inlineStr">
        <is>
          <t>اسأل في كل تدفق: ماذا لو نفذ المستخدم الخطوة الثالثة قبل الثانية؟ وماذا لو كررها ألف مرة؟</t>
        </is>
      </c>
      <c r="I15" s="8" t="inlineStr">
        <is>
          <t>توثيق حدود منطق العمل، واختبارات حالات الإساءة.</t>
        </is>
      </c>
      <c r="J15" s="8" t="inlineStr">
        <is>
          <t>2.1.3; 2.3.1; 2.3.2</t>
        </is>
      </c>
      <c r="K15" s="8" t="inlineStr"/>
      <c r="L15" s="8" t="inlineStr"/>
      <c r="M15" s="8" t="inlineStr">
        <is>
          <t>A06:2025 Insecure Design</t>
        </is>
      </c>
      <c r="N15" s="8" t="inlineStr">
        <is>
          <t>API6:2023 Unrestricted Access to Sensitive Business Flows</t>
        </is>
      </c>
      <c r="O15" s="8" t="inlineStr">
        <is>
          <t>PW.1.1</t>
        </is>
      </c>
      <c r="P15" s="8" t="inlineStr">
        <is>
          <t>8.26; 8.27</t>
        </is>
      </c>
      <c r="Q15" s="8" t="inlineStr"/>
      <c r="R15" s="6" t="inlineStr"/>
      <c r="S15" s="6" t="inlineStr"/>
      <c r="T15" s="6" t="inlineStr"/>
      <c r="U15" s="6" t="inlineStr"/>
      <c r="V15" s="6" t="inlineStr"/>
    </row>
    <row r="16">
      <c r="A16" s="4" t="inlineStr">
        <is>
          <t>ARC-ASC-03-01</t>
        </is>
      </c>
      <c r="B16" s="5" t="inlineStr">
        <is>
          <t>03 معايير البرمجة الآمنة (Secure Coding Standards)</t>
        </is>
      </c>
      <c r="C16" s="5" t="inlineStr">
        <is>
          <t>معيار برمجة آمنة لكل لغة وإطار</t>
        </is>
      </c>
      <c r="D16" s="5" t="inlineStr">
        <is>
          <t>Secure Coding Standard per Language and Framework</t>
        </is>
      </c>
      <c r="E16" s="5" t="inlineStr">
        <is>
          <t>1 أساسي (ASVS L1)</t>
        </is>
      </c>
      <c r="F16" s="5" t="inlineStr">
        <is>
          <t>أن يكون للمطور مرجع مكتوب لما يجب وما لا يجب في لغته وإطار عمله، بدلاً من الاجتهاد.</t>
        </is>
      </c>
      <c r="G16" s="5" t="inlineStr">
        <is>
          <t>يجب أن يعتمد معيار برمجة آمنة Secure Coding Standard لكل لغة وإطار عمل مستخدم في الجهة، يحدد الدوال والمكتبات المعتمدة للمهام الأمنية (الاستعلامات، والترميز، والتشفير، والعشوائية، والتعامل مع الملفات) والممنوعة، ويستخدم ميزات الأمان المدمجة في الإطار بدلاً من بديل يدوي.</t>
        </is>
      </c>
      <c r="H16" s="5" t="inlineStr">
        <is>
          <t>ابدأ من قالب معيار البرمجة الآمنة في حزمة أدوات الهيئة ومن OWASP Cheat Sheets، وحول كل بند ممنوع إلى قاعدة في أداة SAST حتى يفحص آلياً.</t>
        </is>
      </c>
      <c r="I16" s="5" t="inlineStr">
        <is>
          <t>المعيار المعتمد لكل لغة، وقواعد SAST المقابلة له.</t>
        </is>
      </c>
      <c r="J16" s="5" t="inlineStr"/>
      <c r="K16" s="5" t="inlineStr">
        <is>
          <t>1-6-3-1</t>
        </is>
      </c>
      <c r="L16" s="5" t="inlineStr"/>
      <c r="M16" s="5" t="inlineStr">
        <is>
          <t>A06:2025 Insecure Design</t>
        </is>
      </c>
      <c r="N16" s="5" t="inlineStr"/>
      <c r="O16" s="5" t="inlineStr">
        <is>
          <t>PW.5.1</t>
        </is>
      </c>
      <c r="P16" s="5" t="inlineStr">
        <is>
          <t>8.28</t>
        </is>
      </c>
      <c r="Q16" s="5" t="inlineStr"/>
      <c r="R16" s="6" t="inlineStr"/>
      <c r="S16" s="6" t="inlineStr"/>
      <c r="T16" s="6" t="inlineStr"/>
      <c r="U16" s="6" t="inlineStr"/>
      <c r="V16" s="6" t="inlineStr"/>
    </row>
    <row r="17">
      <c r="A17" s="4" t="inlineStr">
        <is>
          <t>ARC-ASC-03-02</t>
        </is>
      </c>
      <c r="B17" s="5" t="inlineStr">
        <is>
          <t>03 معايير البرمجة الآمنة (Secure Coding Standards)</t>
        </is>
      </c>
      <c r="C17" s="5" t="inlineStr">
        <is>
          <t>معالجة الأخطاء والاستثناءات بأمان</t>
        </is>
      </c>
      <c r="D17" s="5" t="inlineStr">
        <is>
          <t>Secure Error and Exception Handling</t>
        </is>
      </c>
      <c r="E17" s="5" t="inlineStr">
        <is>
          <t>1 أساسي (ASVS L1)</t>
        </is>
      </c>
      <c r="F17" s="5" t="inlineStr">
        <is>
          <t>ألا تكشف رسالة خطأ تفاصيل داخلية، وألا يترك الاستثناء التطبيق في حالة غير آمنة.</t>
        </is>
      </c>
      <c r="G17" s="5" t="inlineStr">
        <is>
          <t>يجب أن يعيد التطبيق رسالة عامة عند الأخطاء غير المتوقعة دون تفاصيل الكود أو الاستعلامات، وأن يفشل بشكل آمن Fail Securely فلا يمنح صلاحية عند الخطأ، وأن يكون فيه معالج أخير يلتقط كل الاستثناءات غير المعالجة ويسجلها.</t>
        </is>
      </c>
      <c r="H17" s="5" t="inlineStr">
        <is>
          <t>سجل التفاصيل في السجل مع رقم مرجعي، واعرض للمستخدم الرقم المرجعي فقط.</t>
        </is>
      </c>
      <c r="I17" s="5" t="inlineStr">
        <is>
          <t>مراجعة كود لمعالج الأخطاء العام، واختبار يطلب مساراً خاطئاً ويتأكد من الرسالة العامة.</t>
        </is>
      </c>
      <c r="J17" s="5" t="inlineStr">
        <is>
          <t>16.5.1; 16.5.2; 16.5.3</t>
        </is>
      </c>
      <c r="K17" s="5" t="inlineStr"/>
      <c r="L17" s="5" t="inlineStr"/>
      <c r="M17" s="5" t="inlineStr">
        <is>
          <t>A10:2025 Mishandling of Exceptional Conditions</t>
        </is>
      </c>
      <c r="N17" s="5" t="inlineStr"/>
      <c r="O17" s="5" t="inlineStr">
        <is>
          <t>PW.5.1</t>
        </is>
      </c>
      <c r="P17" s="5" t="inlineStr">
        <is>
          <t>8.28</t>
        </is>
      </c>
      <c r="Q17" s="5" t="inlineStr"/>
      <c r="R17" s="6" t="inlineStr"/>
      <c r="S17" s="6" t="inlineStr"/>
      <c r="T17" s="6" t="inlineStr"/>
      <c r="U17" s="6" t="inlineStr"/>
      <c r="V17" s="6" t="inlineStr"/>
    </row>
    <row r="18">
      <c r="A18" s="4" t="inlineStr">
        <is>
          <t>ARC-ASC-03-03</t>
        </is>
      </c>
      <c r="B18" s="5" t="inlineStr">
        <is>
          <t>03 معايير البرمجة الآمنة (Secure Coding Standards)</t>
        </is>
      </c>
      <c r="C18" s="5" t="inlineStr">
        <is>
          <t>البرمجة الدفاعية للكائنات والأنواع</t>
        </is>
      </c>
      <c r="D18" s="5" t="inlineStr">
        <is>
          <t>Defensive Coding for Objects and Types</t>
        </is>
      </c>
      <c r="E18" s="5" t="inlineStr">
        <is>
          <t>1 أساسي (ASVS L1)</t>
        </is>
      </c>
      <c r="F18" s="5" t="inlineStr">
        <is>
          <t>أن يقبل الكود ما يتوقعه فقط ويعيد ما يلزم فقط.</t>
        </is>
      </c>
      <c r="G18" s="5" t="inlineStr">
        <is>
          <t>يجب أن يعيد التطبيق الحقول المطلوبة فقط من كائن البيانات، وأن يحمي من الإسناد الجماعي Mass Assignment بتحديد الحقول المسموح بتعديلها في كل عملية، وأن يتحقق من أنواع المتغيرات، وأن يمنع تلويث النماذج الأولية Prototype Pollution في JavaScript.</t>
        </is>
      </c>
      <c r="H18" s="5" t="inlineStr">
        <is>
          <t>استخدم كائنات نقل بيانات DTO مستقلة عن كائنات قاعدة البيانات في المدخلات والمخرجات.</t>
        </is>
      </c>
      <c r="I18" s="5" t="inlineStr">
        <is>
          <t>مراجعة كود، واختبارات ترسل حقولاً إضافية مثل role أو is_admin.</t>
        </is>
      </c>
      <c r="J18" s="5" t="inlineStr">
        <is>
          <t>15.3.1; 15.3.3; 15.3.5; 15.3.6</t>
        </is>
      </c>
      <c r="K18" s="5" t="inlineStr"/>
      <c r="L18" s="5" t="inlineStr"/>
      <c r="M18" s="5" t="inlineStr">
        <is>
          <t>A06:2025 Insecure Design</t>
        </is>
      </c>
      <c r="N18" s="5" t="inlineStr">
        <is>
          <t>API3:2023 Broken Object Property Level Authorization</t>
        </is>
      </c>
      <c r="O18" s="5" t="inlineStr">
        <is>
          <t>PW.5.1</t>
        </is>
      </c>
      <c r="P18" s="5" t="inlineStr">
        <is>
          <t>8.28</t>
        </is>
      </c>
      <c r="Q18" s="5" t="inlineStr"/>
      <c r="R18" s="6" t="inlineStr"/>
      <c r="S18" s="6" t="inlineStr"/>
      <c r="T18" s="6" t="inlineStr"/>
      <c r="U18" s="6" t="inlineStr"/>
      <c r="V18" s="6" t="inlineStr"/>
    </row>
    <row r="19">
      <c r="A19" s="4" t="inlineStr">
        <is>
          <t>ARC-ASC-03-04</t>
        </is>
      </c>
      <c r="B19" s="5" t="inlineStr">
        <is>
          <t>03 معايير البرمجة الآمنة (Secure Coding Standards)</t>
        </is>
      </c>
      <c r="C19" s="5" t="inlineStr">
        <is>
          <t>لا أسرار في الكود</t>
        </is>
      </c>
      <c r="D19" s="5" t="inlineStr">
        <is>
          <t>No Hard-coded Secrets</t>
        </is>
      </c>
      <c r="E19" s="5" t="inlineStr">
        <is>
          <t>1 أساسي (ASVS L1)</t>
        </is>
      </c>
      <c r="F19" s="5" t="inlineStr">
        <is>
          <t>ألا تصل كلمة مرور أو مفتاح إلى المستودع أو إلى ال Docker Image.</t>
        </is>
      </c>
      <c r="G19" s="5" t="inlineStr">
        <is>
          <t>يجب ألا يحتوي الكود المصدري أو ملفات الإعداد المرفوعة إلى المستودع أو ال Images على أي كلمات مرور أو مفاتيح أو توكنات، وأن تقرأ الأسرار وقت التشغيل من حل إدارة الأسرار، وأن تزال كلمات المرور الافتراضية والمكتوبة في الكود قبل الإطلاق.</t>
        </is>
      </c>
      <c r="H19" s="5" t="inlineStr">
        <is>
          <t>فعل فحص الأسرار في خطاف ما قبل الدفع Pre-commit وفي CI، وعند تسرب سر فغيره فوراً لأن حذفه من التاريخ لا يكفي لإبطاله.</t>
        </is>
      </c>
      <c r="I19" s="5" t="inlineStr">
        <is>
          <t>تقرير فحص الأسرار على المستودع كاملاً بتاريخه، وسجل تغيير الأسرار المسربة.</t>
        </is>
      </c>
      <c r="J19" s="5" t="inlineStr">
        <is>
          <t>13.3.1; 6.3.2</t>
        </is>
      </c>
      <c r="K19" s="5" t="inlineStr"/>
      <c r="L19" s="5" t="inlineStr">
        <is>
          <t>2-3-1-7</t>
        </is>
      </c>
      <c r="M19" s="5" t="inlineStr">
        <is>
          <t>A04:2025 Cryptographic Failures</t>
        </is>
      </c>
      <c r="N19" s="5" t="inlineStr"/>
      <c r="O19" s="5" t="inlineStr">
        <is>
          <t>PW.5.1; PS.1.1</t>
        </is>
      </c>
      <c r="P19" s="5" t="inlineStr">
        <is>
          <t>8.4; 8.28</t>
        </is>
      </c>
      <c r="Q19" s="5" t="inlineStr"/>
      <c r="R19" s="6" t="inlineStr"/>
      <c r="S19" s="6" t="inlineStr"/>
      <c r="T19" s="6" t="inlineStr"/>
      <c r="U19" s="6" t="inlineStr"/>
      <c r="V19" s="6" t="inlineStr"/>
    </row>
    <row r="20">
      <c r="A20" s="4" t="inlineStr">
        <is>
          <t>ARC-ASC-03-05</t>
        </is>
      </c>
      <c r="B20" s="5" t="inlineStr">
        <is>
          <t>03 معايير البرمجة الآمنة (Secure Coding Standards)</t>
        </is>
      </c>
      <c r="C20" s="5" t="inlineStr">
        <is>
          <t>تجنب الدوال الخطرة والتنفيذ الديناميكي</t>
        </is>
      </c>
      <c r="D20" s="5" t="inlineStr">
        <is>
          <t>Avoid Dangerous Functions and Dynamic Execution</t>
        </is>
      </c>
      <c r="E20" s="5" t="inlineStr">
        <is>
          <t>1 أساسي (ASVS L1)</t>
        </is>
      </c>
      <c r="F20" s="5" t="inlineStr">
        <is>
          <t>أن تعرف الجهة أين توجد الأجزاء الخطرة في الكود وأن تقلل منها.</t>
        </is>
      </c>
      <c r="G20" s="5" t="inlineStr">
        <is>
          <t>يجب ألا يستخدم التطبيق eval أو ما يماثلها من التنفيذ الديناميكي على بيانات غير موثوقة، وألا يفك تسلسل Deserialize بيانات غير موثوقة إلا بقائمة سماح للأنواع، وأن توثق المواضع التي تستخدم فيها وظائف خطرة لا يمكن الاستغناء عنها.</t>
        </is>
      </c>
      <c r="H20" s="5" t="inlineStr">
        <is>
          <t>اجعل هذه الدوال قواعد منع في SAST، وأي استثناء يحتاج تعليق مراجعة.</t>
        </is>
      </c>
      <c r="I20" s="5" t="inlineStr">
        <is>
          <t>نتائج SAST بلا مخالفات مفتوحة لهذه القواعد، وقائمة المواضع الموثقة.</t>
        </is>
      </c>
      <c r="J20" s="5" t="inlineStr">
        <is>
          <t>1.3.2; 1.5.2; 15.1.5</t>
        </is>
      </c>
      <c r="K20" s="5" t="inlineStr"/>
      <c r="L20" s="5" t="inlineStr"/>
      <c r="M20" s="5" t="inlineStr">
        <is>
          <t>A08:2025 Software or Data Integrity Failures</t>
        </is>
      </c>
      <c r="N20" s="5" t="inlineStr"/>
      <c r="O20" s="5" t="inlineStr">
        <is>
          <t>PW.5.1</t>
        </is>
      </c>
      <c r="P20" s="5" t="inlineStr">
        <is>
          <t>8.28</t>
        </is>
      </c>
      <c r="Q20" s="5" t="inlineStr"/>
      <c r="R20" s="6" t="inlineStr"/>
      <c r="S20" s="6" t="inlineStr"/>
      <c r="T20" s="6" t="inlineStr"/>
      <c r="U20" s="6" t="inlineStr"/>
      <c r="V20" s="6" t="inlineStr"/>
    </row>
    <row r="21">
      <c r="A21" s="4" t="inlineStr">
        <is>
          <t>ARC-ASC-03-06</t>
        </is>
      </c>
      <c r="B21" s="5" t="inlineStr">
        <is>
          <t>03 معايير البرمجة الآمنة (Secure Coding Standards)</t>
        </is>
      </c>
      <c r="C21" s="5" t="inlineStr">
        <is>
          <t>التعامل الآمن مع الملفات المرفوعة</t>
        </is>
      </c>
      <c r="D21" s="5" t="inlineStr">
        <is>
          <t>Secure File Upload and Storage</t>
        </is>
      </c>
      <c r="E21" s="5" t="inlineStr">
        <is>
          <t>1 أساسي (ASVS L1)</t>
        </is>
      </c>
      <c r="F21" s="5" t="inlineStr">
        <is>
          <t>ألا يصبح رفع الملفات طريقاً لتنفيذ كود أو قراءة ملفات السيرفر أو إيقافه.</t>
        </is>
      </c>
      <c r="G21" s="5" t="inlineStr">
        <is>
          <t>يجب أن يوثق التطبيق أنواع الملفات وأحجامها المسموحة، وأن يتحقق من النوع والحجم في الخادم، وألا يستخدم اسم الملف القادم من المستخدم في بناء المسار، وألا تنفذ الملفات المرفوعة من المجلد العام، وأن تفحص الملفات من مصادر غير موثوقة بمضاد فيروسات حيث يلزم.</t>
        </is>
      </c>
      <c r="H21" s="5" t="inlineStr">
        <is>
          <t>خزن الملفات باسم يولده الخادم خارج مجلد الويب، وقدمها من خلال الكود مع الترويسات الصحيحة.</t>
        </is>
      </c>
      <c r="I21" s="5" t="inlineStr">
        <is>
          <t>إعدادات الرفع، واختبارات رفع ملف بامتداد مزدوج ومسار ../ وحجم زائد.</t>
        </is>
      </c>
      <c r="J21" s="5" t="inlineStr">
        <is>
          <t>5.1.1; 5.2.1; 5.2.2; 5.3.1; 5.3.2</t>
        </is>
      </c>
      <c r="K21" s="5" t="inlineStr"/>
      <c r="L21" s="5" t="inlineStr"/>
      <c r="M21" s="5" t="inlineStr">
        <is>
          <t>A06:2025 Insecure Design</t>
        </is>
      </c>
      <c r="N21" s="5" t="inlineStr"/>
      <c r="O21" s="5" t="inlineStr">
        <is>
          <t>PW.5.1</t>
        </is>
      </c>
      <c r="P21" s="5" t="inlineStr">
        <is>
          <t>8.28</t>
        </is>
      </c>
      <c r="Q21" s="5" t="inlineStr"/>
      <c r="R21" s="6" t="inlineStr"/>
      <c r="S21" s="6" t="inlineStr"/>
      <c r="T21" s="6" t="inlineStr"/>
      <c r="U21" s="6" t="inlineStr"/>
      <c r="V21" s="6" t="inlineStr"/>
    </row>
    <row r="22">
      <c r="A22" s="7" t="inlineStr">
        <is>
          <t>ARC-ASC-04-01</t>
        </is>
      </c>
      <c r="B22" s="8" t="inlineStr">
        <is>
          <t>04 الهوية والمصادقة والجلسات (Identity, Authentication and Sessions)</t>
        </is>
      </c>
      <c r="C22" s="8" t="inlineStr">
        <is>
          <t>المصادقة من خلال مزود هوية مركزي</t>
        </is>
      </c>
      <c r="D22" s="8" t="inlineStr">
        <is>
          <t>Central Identity Provider</t>
        </is>
      </c>
      <c r="E22" s="8" t="inlineStr">
        <is>
          <t>1 أساسي (ASVS L1)</t>
        </is>
      </c>
      <c r="F22" s="8" t="inlineStr">
        <is>
          <t>أن تدار هوية المستخدم وسياسات الدخول في مكان واحد، فإيقاف الحساب يوقفه في كل التطبيقات.</t>
        </is>
      </c>
      <c r="G22" s="8" t="inlineStr">
        <is>
          <t>يجب أن تعتمد التطبيقات على مزود هوية Identity Provider مركزي عبر OpenID Connect أو SAML حيث أمكن، وأن يتحقق التطبيق من توقيع رسائل المصادقة وجمهورها Audience ومدتها، وأن يميز المستخدم بالمعرف الثابت sub وليس بالبريد.</t>
        </is>
      </c>
      <c r="H22" s="8" t="inlineStr">
        <is>
          <t>التطبيق الذي يحتفظ بكلمات مرور خاصة به يحتاج استثناء موثقاً.</t>
        </is>
      </c>
      <c r="I22" s="8" t="inlineStr">
        <is>
          <t>إعدادات التكامل مع مزود الهوية، واختبار رفض توكن لجمهور آخر.</t>
        </is>
      </c>
      <c r="J22" s="8" t="inlineStr">
        <is>
          <t>6.8.2; 10.5.2; 10.5.4</t>
        </is>
      </c>
      <c r="K22" s="8" t="inlineStr">
        <is>
          <t>2-2-3</t>
        </is>
      </c>
      <c r="L22" s="8" t="inlineStr"/>
      <c r="M22" s="8" t="inlineStr">
        <is>
          <t>A07:2025 Authentication Failures</t>
        </is>
      </c>
      <c r="N22" s="8" t="inlineStr">
        <is>
          <t>API2:2023 Broken Authentication</t>
        </is>
      </c>
      <c r="O22" s="8" t="inlineStr">
        <is>
          <t>PW.1.3</t>
        </is>
      </c>
      <c r="P22" s="8" t="inlineStr">
        <is>
          <t>5.16; 8.5</t>
        </is>
      </c>
      <c r="Q22" s="8" t="inlineStr"/>
      <c r="R22" s="6" t="inlineStr"/>
      <c r="S22" s="6" t="inlineStr"/>
      <c r="T22" s="6" t="inlineStr"/>
      <c r="U22" s="6" t="inlineStr"/>
      <c r="V22" s="6" t="inlineStr"/>
    </row>
    <row r="23">
      <c r="A23" s="7" t="inlineStr">
        <is>
          <t>ARC-ASC-04-02</t>
        </is>
      </c>
      <c r="B23" s="8" t="inlineStr">
        <is>
          <t>04 الهوية والمصادقة والجلسات (Identity, Authentication and Sessions)</t>
        </is>
      </c>
      <c r="C23" s="8" t="inlineStr">
        <is>
          <t>عوامل المصادقة حسب تقييم الأثر</t>
        </is>
      </c>
      <c r="D23" s="8" t="inlineStr">
        <is>
          <t>Authentication Factors by Impact</t>
        </is>
      </c>
      <c r="E23" s="8" t="inlineStr">
        <is>
          <t>1 أساسي (ASVS L1)</t>
        </is>
      </c>
      <c r="F23" s="8" t="inlineStr">
        <is>
          <t>أن تكون قوة الدخول متناسبة مع ما يحدث إذا تجاوزه المهاجم.</t>
        </is>
      </c>
      <c r="G23" s="8" t="inlineStr">
        <is>
          <t>يجب أن تحدد عوامل المصادقة وعددها وتقنياتها لكل تطبيق بناء على تقييم أثر فشل المصادقة أو تجاوزها، وأن تكون المصادقة متعددة العوامل MFA إلزامية للحسابات ذات الصلاحيات الهامة والوصول عن بعد، ولكل مستخدمي الأنظمة الحساسة.</t>
        </is>
      </c>
      <c r="H23" s="8" t="inlineStr">
        <is>
          <t>فضل العوامل المقاومة للتصيد مثل مفاتيح المرور Passkeys على الرسائل النصية SMS.</t>
        </is>
      </c>
      <c r="I23" s="8" t="inlineStr">
        <is>
          <t>تقييم الأثر الموثق، وإعدادات MFA في مزود الهوية، وتقرير الحسابات بلا MFA.</t>
        </is>
      </c>
      <c r="J23" s="8" t="inlineStr">
        <is>
          <t>6.3.3; 6.6.1</t>
        </is>
      </c>
      <c r="K23" s="8" t="inlineStr">
        <is>
          <t>2-15-3-5; 2-2-3-2</t>
        </is>
      </c>
      <c r="L23" s="8" t="inlineStr">
        <is>
          <t>2-2-1-3; 2-2-1-4</t>
        </is>
      </c>
      <c r="M23" s="8" t="inlineStr">
        <is>
          <t>A07:2025 Authentication Failures</t>
        </is>
      </c>
      <c r="N23" s="8" t="inlineStr">
        <is>
          <t>API2:2023 Broken Authentication</t>
        </is>
      </c>
      <c r="O23" s="8" t="inlineStr"/>
      <c r="P23" s="8" t="inlineStr">
        <is>
          <t>8.5</t>
        </is>
      </c>
      <c r="Q23" s="8" t="inlineStr"/>
      <c r="R23" s="6" t="inlineStr"/>
      <c r="S23" s="6" t="inlineStr"/>
      <c r="T23" s="6" t="inlineStr"/>
      <c r="U23" s="6" t="inlineStr"/>
      <c r="V23" s="6" t="inlineStr"/>
    </row>
    <row r="24">
      <c r="A24" s="7" t="inlineStr">
        <is>
          <t>ARC-ASC-04-03</t>
        </is>
      </c>
      <c r="B24" s="8" t="inlineStr">
        <is>
          <t>04 الهوية والمصادقة والجلسات (Identity, Authentication and Sessions)</t>
        </is>
      </c>
      <c r="C24" s="8" t="inlineStr">
        <is>
          <t>سياسة كلمات المرور وتخزينها</t>
        </is>
      </c>
      <c r="D24" s="8" t="inlineStr">
        <is>
          <t>Password Policy and Storage</t>
        </is>
      </c>
      <c r="E24" s="8" t="inlineStr">
        <is>
          <t>1 أساسي (ASVS L1)</t>
        </is>
      </c>
      <c r="F24" s="8" t="inlineStr">
        <is>
          <t>أن تكون كلمات المرور طويلة وغير مسربة، وأن يصعب كسرها إذا سرقت قاعدة البيانات.</t>
        </is>
      </c>
      <c r="G24" s="8" t="inlineStr">
        <is>
          <t>يجب أن يسمح التطبيق بكلمات مرور طويلة (8 أحرف حداً أدنى، ويوصى بـ 15، و64 على الأقل مسموحة) دون قواعد تركيب مفروضة، وأن يفحصها مقابل قائمة كلمات المرور المسربة، وأن يخزنها بدالة اشتقاق مفاتيح بطيئة معتمدة مثل Argon2id.</t>
        </is>
      </c>
      <c r="H24" s="8" t="inlineStr">
        <is>
          <t>لا تشفر كلمات المرور تشفيراً قابلاً للفك، ولا تستخدم SHA-256 وحدها.</t>
        </is>
      </c>
      <c r="I24" s="8" t="inlineStr">
        <is>
          <t>إعدادات سياسة كلمات المرور، ومراجعة كود دالة التخزين ومعاملاتها.</t>
        </is>
      </c>
      <c r="J24" s="8" t="inlineStr">
        <is>
          <t>6.2.1; 6.2.4; 6.2.5; 6.2.9; 11.4.2</t>
        </is>
      </c>
      <c r="K24" s="8" t="inlineStr"/>
      <c r="L24" s="8" t="inlineStr">
        <is>
          <t>2-2-1-5; 2-2-1-6</t>
        </is>
      </c>
      <c r="M24" s="8" t="inlineStr">
        <is>
          <t>A07:2025 Authentication Failures; A04:2025 Cryptographic Failures</t>
        </is>
      </c>
      <c r="N24" s="8" t="inlineStr"/>
      <c r="O24" s="8" t="inlineStr"/>
      <c r="P24" s="8" t="inlineStr">
        <is>
          <t>5.17; 8.5</t>
        </is>
      </c>
      <c r="Q24" s="8" t="inlineStr"/>
      <c r="R24" s="6" t="inlineStr"/>
      <c r="S24" s="6" t="inlineStr"/>
      <c r="T24" s="6" t="inlineStr"/>
      <c r="U24" s="6" t="inlineStr"/>
      <c r="V24" s="6" t="inlineStr"/>
    </row>
    <row r="25">
      <c r="A25" s="7" t="inlineStr">
        <is>
          <t>ARC-ASC-04-04</t>
        </is>
      </c>
      <c r="B25" s="8" t="inlineStr">
        <is>
          <t>04 الهوية والمصادقة والجلسات (Identity, Authentication and Sessions)</t>
        </is>
      </c>
      <c r="C25" s="8" t="inlineStr">
        <is>
          <t>الحماية من التخمين وحشو بيانات الدخول</t>
        </is>
      </c>
      <c r="D25" s="8" t="inlineStr">
        <is>
          <t>Brute Force and Credential Stuffing Protection</t>
        </is>
      </c>
      <c r="E25" s="8" t="inlineStr">
        <is>
          <t>1 أساسي (ASVS L1)</t>
        </is>
      </c>
      <c r="F25" s="8" t="inlineStr">
        <is>
          <t>ألا يستطيع المهاجم تجربة آلاف كلمات المرور على حساب واحد أو حساب واحد على آلاف الحسابات.</t>
        </is>
      </c>
      <c r="G25" s="8" t="inlineStr">
        <is>
          <t>يجب أن يطبق التطبيق تحديداً لعدد المحاولات Rate Limiting وإجراءات ضد الأتمتة على الدخول واستعادة الحساب، وأن توثق هذه الإجراءات وقيمها، وألا تؤدي إلى إقفال دائم يستغل لإيقاف حسابات الآخرين.</t>
        </is>
      </c>
      <c r="H25" s="8" t="inlineStr">
        <is>
          <t>طبق الحد على مستوى الحساب وعلى مستوى عنوان IP معاً، وسجل المحاولات الفاشلة.</t>
        </is>
      </c>
      <c r="I25" s="8" t="inlineStr">
        <is>
          <t>الإعدادات الموثقة، واختبار يتجاوز الحد ويتأكد من الرفض.</t>
        </is>
      </c>
      <c r="J25" s="8" t="inlineStr">
        <is>
          <t>6.1.1; 6.3.1</t>
        </is>
      </c>
      <c r="K25" s="8" t="inlineStr"/>
      <c r="L25" s="8" t="inlineStr"/>
      <c r="M25" s="8" t="inlineStr">
        <is>
          <t>A07:2025 Authentication Failures</t>
        </is>
      </c>
      <c r="N25" s="8" t="inlineStr">
        <is>
          <t>API2:2023 Broken Authentication; API4:2023 Unrestricted Resource Consumption</t>
        </is>
      </c>
      <c r="O25" s="8" t="inlineStr"/>
      <c r="P25" s="8" t="inlineStr">
        <is>
          <t>8.5</t>
        </is>
      </c>
      <c r="Q25" s="8" t="inlineStr"/>
      <c r="R25" s="6" t="inlineStr"/>
      <c r="S25" s="6" t="inlineStr"/>
      <c r="T25" s="6" t="inlineStr"/>
      <c r="U25" s="6" t="inlineStr"/>
      <c r="V25" s="6" t="inlineStr"/>
    </row>
    <row r="26">
      <c r="A26" s="7" t="inlineStr">
        <is>
          <t>ARC-ASC-04-05</t>
        </is>
      </c>
      <c r="B26" s="8" t="inlineStr">
        <is>
          <t>04 الهوية والمصادقة والجلسات (Identity, Authentication and Sessions)</t>
        </is>
      </c>
      <c r="C26" s="8" t="inlineStr">
        <is>
          <t>استعادة الحساب بأمان</t>
        </is>
      </c>
      <c r="D26" s="8" t="inlineStr">
        <is>
          <t>Secure Account Recovery</t>
        </is>
      </c>
      <c r="E26" s="8" t="inlineStr">
        <is>
          <t>1 أساسي (ASVS L1)</t>
        </is>
      </c>
      <c r="F26" s="8" t="inlineStr">
        <is>
          <t>ألا تكون استعادة الحساب أضعف من الدخول نفسه.</t>
        </is>
      </c>
      <c r="G26" s="8" t="inlineStr">
        <is>
          <t>يجب ألا تستخدم الأسئلة السرية أو تلميحات كلمة المرور، وأن تكون رموز الاستعادة عشوائية وقصيرة العمر ولمرة واحدة، وألا تتجاوز الاستعادة المصادقة متعددة العوامل، وأن يبلغ المستخدم عند تغيير بيانات الدخول.</t>
        </is>
      </c>
      <c r="H26" s="8" t="inlineStr">
        <is>
          <t>رسالة «إذا كان البريد مسجلاً فستصلك رسالة» تمنع معرفة الحسابات الموجودة.</t>
        </is>
      </c>
      <c r="I26" s="8" t="inlineStr">
        <is>
          <t>مراجعة تدفق الاستعادة، واختبارات انتهاء الرمز وإعادة استخدامه.</t>
        </is>
      </c>
      <c r="J26" s="8" t="inlineStr">
        <is>
          <t>6.4.1; 6.4.2; 6.4.3; 6.4.4; 6.3.7</t>
        </is>
      </c>
      <c r="K26" s="8" t="inlineStr"/>
      <c r="L26" s="8" t="inlineStr"/>
      <c r="M26" s="8" t="inlineStr">
        <is>
          <t>A07:2025 Authentication Failures</t>
        </is>
      </c>
      <c r="N26" s="8" t="inlineStr"/>
      <c r="O26" s="8" t="inlineStr"/>
      <c r="P26" s="8" t="inlineStr">
        <is>
          <t>5.17</t>
        </is>
      </c>
      <c r="Q26" s="8" t="inlineStr"/>
      <c r="R26" s="6" t="inlineStr"/>
      <c r="S26" s="6" t="inlineStr"/>
      <c r="T26" s="6" t="inlineStr"/>
      <c r="U26" s="6" t="inlineStr"/>
      <c r="V26" s="6" t="inlineStr"/>
    </row>
    <row r="27">
      <c r="A27" s="7" t="inlineStr">
        <is>
          <t>ARC-ASC-04-06</t>
        </is>
      </c>
      <c r="B27" s="8" t="inlineStr">
        <is>
          <t>04 الهوية والمصادقة والجلسات (Identity, Authentication and Sessions)</t>
        </is>
      </c>
      <c r="C27" s="8" t="inlineStr">
        <is>
          <t>إدارة الجلسات</t>
        </is>
      </c>
      <c r="D27" s="8" t="inlineStr">
        <is>
          <t>Session Management</t>
        </is>
      </c>
      <c r="E27" s="8" t="inlineStr">
        <is>
          <t>1 أساسي (ASVS L1)</t>
        </is>
      </c>
      <c r="F27" s="8" t="inlineStr">
        <is>
          <t>أن تكون الجلسة صحيحة المصدر ومحدودة المدة وتنتهي فعلاً عند الخروج.</t>
        </is>
      </c>
      <c r="G27" s="8" t="inlineStr">
        <is>
          <t>يجب أن يولد التطبيق توكن جلسة جديداً عشوائياً عند كل دخول، وأن يتحقق منه في الخادم، وأن يطبق مهلة عدم نشاط ومدة قصوى موثقتين، وأن يبطل الجلسة في الخادم عند الخروج وعند تعطيل الحساب، وأن يطلب إعادة المصادقة قبل تغيير البيانات الحساسة للحساب.</t>
        </is>
      </c>
      <c r="H27" s="8" t="inlineStr">
        <is>
          <t>الخروج الذي يحذف الكوكي من المتصفح فقط دون إبطال الجلسة في الخادم لا يعد خروجاً.</t>
        </is>
      </c>
      <c r="I27" s="8" t="inlineStr">
        <is>
          <t>الإعدادات الموثقة، واختبار استخدام توكن بعد الخروج.</t>
        </is>
      </c>
      <c r="J27" s="8" t="inlineStr">
        <is>
          <t>7.1.1; 7.2.1; 7.2.4; 7.3.1; 7.3.2; 7.4.1; 7.4.2; 7.5.1</t>
        </is>
      </c>
      <c r="K27" s="8" t="inlineStr"/>
      <c r="L27" s="8" t="inlineStr">
        <is>
          <t>2-12-1-1; 2-13-3-4</t>
        </is>
      </c>
      <c r="M27" s="8" t="inlineStr">
        <is>
          <t>A07:2025 Authentication Failures</t>
        </is>
      </c>
      <c r="N27" s="8" t="inlineStr"/>
      <c r="O27" s="8" t="inlineStr"/>
      <c r="P27" s="8" t="inlineStr">
        <is>
          <t>8.5</t>
        </is>
      </c>
      <c r="Q27" s="8" t="inlineStr"/>
      <c r="R27" s="6" t="inlineStr"/>
      <c r="S27" s="6" t="inlineStr"/>
      <c r="T27" s="6" t="inlineStr"/>
      <c r="U27" s="6" t="inlineStr"/>
      <c r="V27" s="6" t="inlineStr"/>
    </row>
    <row r="28">
      <c r="A28" s="7" t="inlineStr">
        <is>
          <t>ARC-ASC-04-07</t>
        </is>
      </c>
      <c r="B28" s="8" t="inlineStr">
        <is>
          <t>04 الهوية والمصادقة والجلسات (Identity, Authentication and Sessions)</t>
        </is>
      </c>
      <c r="C28" s="8" t="inlineStr">
        <is>
          <t>التحقق من التوكنات وJWT</t>
        </is>
      </c>
      <c r="D28" s="8" t="inlineStr">
        <is>
          <t>Token and JWT Validation</t>
        </is>
      </c>
      <c r="E28" s="8" t="inlineStr">
        <is>
          <t>1 أساسي (ASVS L1)</t>
        </is>
      </c>
      <c r="F28" s="8" t="inlineStr">
        <is>
          <t>ألا يقبل التطبيق توكناً مزوراً أو منتهياً أو موجهاً لخدمة أخرى.</t>
        </is>
      </c>
      <c r="G28" s="8" t="inlineStr">
        <is>
          <t>يجب أن يتحقق التطبيق من توقيع كل توكن ذاتي Self-contained Token بخوارزمية من قائمة سماح (ورفض none)، ومن مدة صلاحيته ونوعه وجمهوره Audience، وأن يأخذ مفاتيح التحقق من مصدر موثوق معد مسبقاً.</t>
        </is>
      </c>
      <c r="H28" s="8" t="inlineStr">
        <is>
          <t>لا تخزن في التوكن ما لا يجوز للعميل أن يقرأه، فمحتوى JWT مرمز وليس مشفراً.</t>
        </is>
      </c>
      <c r="I28" s="8" t="inlineStr">
        <is>
          <t>مراجعة كود مكتبة التحقق وإعداداتها، واختبارات توكن منتهي ومعدل وبجمهور آخر.</t>
        </is>
      </c>
      <c r="J28" s="8" t="inlineStr">
        <is>
          <t>9.1.1; 9.1.2; 9.1.3; 9.2.1; 9.2.2; 9.2.3</t>
        </is>
      </c>
      <c r="K28" s="8" t="inlineStr"/>
      <c r="L28" s="8" t="inlineStr"/>
      <c r="M28" s="8" t="inlineStr">
        <is>
          <t>A07:2025 Authentication Failures; A04:2025 Cryptographic Failures</t>
        </is>
      </c>
      <c r="N28" s="8" t="inlineStr">
        <is>
          <t>API2:2023 Broken Authentication</t>
        </is>
      </c>
      <c r="O28" s="8" t="inlineStr"/>
      <c r="P28" s="8" t="inlineStr">
        <is>
          <t>8.5</t>
        </is>
      </c>
      <c r="Q28" s="8" t="inlineStr"/>
      <c r="R28" s="6" t="inlineStr"/>
      <c r="S28" s="6" t="inlineStr"/>
      <c r="T28" s="6" t="inlineStr"/>
      <c r="U28" s="6" t="inlineStr"/>
      <c r="V28" s="6" t="inlineStr"/>
    </row>
    <row r="29">
      <c r="A29" s="7" t="inlineStr">
        <is>
          <t>ARC-ASC-04-08</t>
        </is>
      </c>
      <c r="B29" s="8" t="inlineStr">
        <is>
          <t>04 الهوية والمصادقة والجلسات (Identity, Authentication and Sessions)</t>
        </is>
      </c>
      <c r="C29" s="8" t="inlineStr">
        <is>
          <t>حسابات الخدمة وأسرار التطبيقات</t>
        </is>
      </c>
      <c r="D29" s="8" t="inlineStr">
        <is>
          <t>Service Accounts and Application Credentials</t>
        </is>
      </c>
      <c r="E29" s="8" t="inlineStr">
        <is>
          <t>2 قياسي (ASVS L2)</t>
        </is>
      </c>
      <c r="F29" s="8" t="inlineStr">
        <is>
          <t>ألا تتحول حسابات الخدمة إلى مفاتيح عامة لا يراقبها أحد.</t>
        </is>
      </c>
      <c r="G29" s="8" t="inlineStr">
        <is>
          <t>يجب أن يكون لكل تطبيق حساب خدمة Service Account خاص به بأقل صلاحية، بلا دخول تفاعلي، وبكلمة مرور أو مفتاح غير افتراضي يدار في حل إدارة الأسرار ويغير دورياً، وأن تراجع هذه الحسابات مع مراجعة الصلاحيات الدورية.</t>
        </is>
      </c>
      <c r="H29" s="8" t="inlineStr">
        <is>
          <t>حساب خدمة واحد مشترك بين عدة تطبيقات يجعل التحقيق في أي حادث مستحيلاً.</t>
        </is>
      </c>
      <c r="I29" s="8" t="inlineStr">
        <is>
          <t>جرد حسابات الخدمة وصلاحياتها، وسجل تغيير أسرارها.</t>
        </is>
      </c>
      <c r="J29" s="8" t="inlineStr">
        <is>
          <t>13.2.3; 13.3.2; 13.3.4</t>
        </is>
      </c>
      <c r="K29" s="8" t="inlineStr">
        <is>
          <t>2-2-3-5</t>
        </is>
      </c>
      <c r="L29" s="8" t="inlineStr">
        <is>
          <t>2-2-1-7</t>
        </is>
      </c>
      <c r="M29" s="8" t="inlineStr"/>
      <c r="N29" s="8" t="inlineStr"/>
      <c r="O29" s="8" t="inlineStr"/>
      <c r="P29" s="8" t="inlineStr">
        <is>
          <t>5.18; 8.2</t>
        </is>
      </c>
      <c r="Q29" s="8" t="inlineStr"/>
      <c r="R29" s="6" t="inlineStr"/>
      <c r="S29" s="6" t="inlineStr"/>
      <c r="T29" s="6" t="inlineStr"/>
      <c r="U29" s="6" t="inlineStr"/>
      <c r="V29" s="6" t="inlineStr"/>
    </row>
    <row r="30">
      <c r="A30" s="4" t="inlineStr">
        <is>
          <t>ARC-ASC-05-01</t>
        </is>
      </c>
      <c r="B30" s="5" t="inlineStr">
        <is>
          <t>05 الصلاحيات (Authorization)</t>
        </is>
      </c>
      <c r="C30" s="5" t="inlineStr">
        <is>
          <t>توثيق قواعد الصلاحيات</t>
        </is>
      </c>
      <c r="D30" s="5" t="inlineStr">
        <is>
          <t>Documented Authorization Rules</t>
        </is>
      </c>
      <c r="E30" s="5" t="inlineStr">
        <is>
          <t>1 أساسي (ASVS L1)</t>
        </is>
      </c>
      <c r="F30" s="5" t="inlineStr">
        <is>
          <t>أن يعرف الجميع من يحق له ماذا قبل أن يكتب سطر الكود.</t>
        </is>
      </c>
      <c r="G30" s="5" t="inlineStr">
        <is>
          <t>يجب أن توثق قواعد الصلاحيات للتطبيق في مصفوفة تربط الأدوار أو السمات بالوظائف والبيانات، على مستوى الوظيفة Function ومستوى البيانات Data، ومستوى الحقل للبيانات الحساسة، بناء على مبادئ الحاجة إلى المعرفة وأقل صلاحية وفصل المهام.</t>
        </is>
      </c>
      <c r="H30" s="5" t="inlineStr">
        <is>
          <t>المصفوفة نفسها تصبح مصدر حالات الاختبار في الضوابط التالية.</t>
        </is>
      </c>
      <c r="I30" s="5" t="inlineStr">
        <is>
          <t>مصفوفة الصلاحيات المعتمدة.</t>
        </is>
      </c>
      <c r="J30" s="5" t="inlineStr">
        <is>
          <t>8.1.1; 8.1.2</t>
        </is>
      </c>
      <c r="K30" s="5" t="inlineStr">
        <is>
          <t>2-2-3-3</t>
        </is>
      </c>
      <c r="L30" s="5" t="inlineStr"/>
      <c r="M30" s="5" t="inlineStr">
        <is>
          <t>A01:2025 Broken Access Control</t>
        </is>
      </c>
      <c r="N30" s="5" t="inlineStr">
        <is>
          <t>API1:2023 Broken Object Level Authorization; API5:2023 Broken Function Level Authorization</t>
        </is>
      </c>
      <c r="O30" s="5" t="inlineStr"/>
      <c r="P30" s="5" t="inlineStr">
        <is>
          <t>5.15; 8.3</t>
        </is>
      </c>
      <c r="Q30" s="5" t="inlineStr"/>
      <c r="R30" s="6" t="inlineStr"/>
      <c r="S30" s="6" t="inlineStr"/>
      <c r="T30" s="6" t="inlineStr"/>
      <c r="U30" s="6" t="inlineStr"/>
      <c r="V30" s="6" t="inlineStr"/>
    </row>
    <row r="31">
      <c r="A31" s="4" t="inlineStr">
        <is>
          <t>ARC-ASC-05-02</t>
        </is>
      </c>
      <c r="B31" s="5" t="inlineStr">
        <is>
          <t>05 الصلاحيات (Authorization)</t>
        </is>
      </c>
      <c r="C31" s="5" t="inlineStr">
        <is>
          <t>الصلاحيات على مستوى الوظيفة</t>
        </is>
      </c>
      <c r="D31" s="5" t="inlineStr">
        <is>
          <t>Function-level Authorization</t>
        </is>
      </c>
      <c r="E31" s="5" t="inlineStr">
        <is>
          <t>1 أساسي (ASVS L1)</t>
        </is>
      </c>
      <c r="F31" s="5" t="inlineStr">
        <is>
          <t>ألا يصل المستخدم العادي إلى وظيفة إدارية لأنه عرف رابطها.</t>
        </is>
      </c>
      <c r="G31" s="5" t="inlineStr">
        <is>
          <t>يجب أن يتحقق الخادم من صلاحية المستخدم لكل وظيفة وكل نقطة API في كل طلب، وأن يكون الرفض هو الأصل Deny by Default لكل مسار لم تعرف له صلاحية.</t>
        </is>
      </c>
      <c r="H31" s="5" t="inlineStr">
        <is>
          <t>إخفاء الزر في الواجهة ليس حماية، فالمهاجم يرسل الطلب مباشرة.</t>
        </is>
      </c>
      <c r="I31" s="5" t="inlineStr">
        <is>
          <t>اختبارات آلية لكل دور مقابل كل مسار حساس، مأخوذة من مصفوفة الصلاحيات.</t>
        </is>
      </c>
      <c r="J31" s="5" t="inlineStr">
        <is>
          <t>8.2.1; 8.3.1</t>
        </is>
      </c>
      <c r="K31" s="5" t="inlineStr">
        <is>
          <t>2-2-3-3</t>
        </is>
      </c>
      <c r="L31" s="5" t="inlineStr"/>
      <c r="M31" s="5" t="inlineStr">
        <is>
          <t>A01:2025 Broken Access Control</t>
        </is>
      </c>
      <c r="N31" s="5" t="inlineStr">
        <is>
          <t>API5:2023 Broken Function Level Authorization</t>
        </is>
      </c>
      <c r="O31" s="5" t="inlineStr"/>
      <c r="P31" s="5" t="inlineStr">
        <is>
          <t>8.3</t>
        </is>
      </c>
      <c r="Q31" s="5" t="inlineStr"/>
      <c r="R31" s="6" t="inlineStr"/>
      <c r="S31" s="6" t="inlineStr"/>
      <c r="T31" s="6" t="inlineStr"/>
      <c r="U31" s="6" t="inlineStr"/>
      <c r="V31" s="6" t="inlineStr"/>
    </row>
    <row r="32">
      <c r="A32" s="4" t="inlineStr">
        <is>
          <t>ARC-ASC-05-03</t>
        </is>
      </c>
      <c r="B32" s="5" t="inlineStr">
        <is>
          <t>05 الصلاحيات (Authorization)</t>
        </is>
      </c>
      <c r="C32" s="5" t="inlineStr">
        <is>
          <t>الصلاحيات على مستوى الكائن</t>
        </is>
      </c>
      <c r="D32" s="5" t="inlineStr">
        <is>
          <t>Object-level Authorization (IDOR/BOLA)</t>
        </is>
      </c>
      <c r="E32" s="5" t="inlineStr">
        <is>
          <t>1 أساسي (ASVS L1)</t>
        </is>
      </c>
      <c r="F32" s="5" t="inlineStr">
        <is>
          <t>ألا يقرأ مستخدم بيانات مستخدم آخر بتغيير رقم في الرابط.</t>
        </is>
      </c>
      <c r="G32" s="5" t="inlineStr">
        <is>
          <t>يجب أن يتحقق الخادم في كل طلب يحمل معرف كائن أن هذا الكائن يخص المستخدم أو مستأجره أو أن له صلاحية صريحة عليه، وأن يتم ذلك في الاستعلام نفسه أو في طبقة موحدة.</t>
        </is>
      </c>
      <c r="H32" s="5" t="inlineStr">
        <is>
          <t>المعرفات العشوائية مثل UUID تصعب التخمين ولكنها لا تغني عن الفحص.</t>
        </is>
      </c>
      <c r="I32" s="5" t="inlineStr">
        <is>
          <t>اختبار يطلب كائن مستخدم آخر ويتأكد من 403 أو 404، ومراجعة كود طبقة الوصول للبيانات.</t>
        </is>
      </c>
      <c r="J32" s="5" t="inlineStr">
        <is>
          <t>8.2.2</t>
        </is>
      </c>
      <c r="K32" s="5" t="inlineStr">
        <is>
          <t>2-2-3-3</t>
        </is>
      </c>
      <c r="L32" s="5" t="inlineStr"/>
      <c r="M32" s="5" t="inlineStr">
        <is>
          <t>A01:2025 Broken Access Control</t>
        </is>
      </c>
      <c r="N32" s="5" t="inlineStr">
        <is>
          <t>API1:2023 Broken Object Level Authorization</t>
        </is>
      </c>
      <c r="O32" s="5" t="inlineStr"/>
      <c r="P32" s="5" t="inlineStr">
        <is>
          <t>8.3</t>
        </is>
      </c>
      <c r="Q32" s="5" t="inlineStr"/>
      <c r="R32" s="6" t="inlineStr"/>
      <c r="S32" s="6" t="inlineStr"/>
      <c r="T32" s="6" t="inlineStr"/>
      <c r="U32" s="6" t="inlineStr"/>
      <c r="V32" s="6" t="inlineStr"/>
    </row>
    <row r="33">
      <c r="A33" s="4" t="inlineStr">
        <is>
          <t>ARC-ASC-05-04</t>
        </is>
      </c>
      <c r="B33" s="5" t="inlineStr">
        <is>
          <t>05 الصلاحيات (Authorization)</t>
        </is>
      </c>
      <c r="C33" s="5" t="inlineStr">
        <is>
          <t>الصلاحيات على مستوى الحقل</t>
        </is>
      </c>
      <c r="D33" s="5" t="inlineStr">
        <is>
          <t>Field-level Authorization</t>
        </is>
      </c>
      <c r="E33" s="5" t="inlineStr">
        <is>
          <t>2 قياسي (ASVS L2)</t>
        </is>
      </c>
      <c r="F33" s="5" t="inlineStr">
        <is>
          <t>ألا يقرأ المستخدم أو يعدل حقلاً لا يحق له حتى لو كان الكائن نفسه من حقه.</t>
        </is>
      </c>
      <c r="G33" s="5" t="inlineStr">
        <is>
          <t>يجب أن يحدد التطبيق الحقول التي يقرأها ويعدلها كل دور، وأن يرفض أي محاولة لتعديل حقل غير مسموح، مثل الدور أو الرصيد أو حالة الاعتماد.</t>
        </is>
      </c>
      <c r="H33" s="5" t="inlineStr">
        <is>
          <t>هذا الضابط يكمل حماية الإسناد الجماعي في ARC-ASC-03-03.</t>
        </is>
      </c>
      <c r="I33" s="5" t="inlineStr">
        <is>
          <t>اختبارات ترسل حقولاً غير مسموحة وتتأكد من رفضها أو تجاهلها.</t>
        </is>
      </c>
      <c r="J33" s="5" t="inlineStr">
        <is>
          <t>8.2.3; 15.3.3</t>
        </is>
      </c>
      <c r="K33" s="5" t="inlineStr"/>
      <c r="L33" s="5" t="inlineStr"/>
      <c r="M33" s="5" t="inlineStr">
        <is>
          <t>A01:2025 Broken Access Control</t>
        </is>
      </c>
      <c r="N33" s="5" t="inlineStr">
        <is>
          <t>API3:2023 Broken Object Property Level Authorization</t>
        </is>
      </c>
      <c r="O33" s="5" t="inlineStr"/>
      <c r="P33" s="5" t="inlineStr">
        <is>
          <t>8.3</t>
        </is>
      </c>
      <c r="Q33" s="5" t="inlineStr"/>
      <c r="R33" s="6" t="inlineStr"/>
      <c r="S33" s="6" t="inlineStr"/>
      <c r="T33" s="6" t="inlineStr"/>
      <c r="U33" s="6" t="inlineStr"/>
      <c r="V33" s="6" t="inlineStr"/>
    </row>
    <row r="34">
      <c r="A34" s="4" t="inlineStr">
        <is>
          <t>ARC-ASC-05-05</t>
        </is>
      </c>
      <c r="B34" s="5" t="inlineStr">
        <is>
          <t>05 الصلاحيات (Authorization)</t>
        </is>
      </c>
      <c r="C34" s="5" t="inlineStr">
        <is>
          <t>عزل المستأجرين</t>
        </is>
      </c>
      <c r="D34" s="5" t="inlineStr">
        <is>
          <t>Tenant Isolation</t>
        </is>
      </c>
      <c r="E34" s="5" t="inlineStr">
        <is>
          <t>2 قياسي (ASVS L2)</t>
        </is>
      </c>
      <c r="F34" s="5" t="inlineStr">
        <is>
          <t>ألا يرى عميل في نظام متعدد المستأجرين بيانات عميل آخر.</t>
        </is>
      </c>
      <c r="G34" s="5" t="inlineStr">
        <is>
          <t>يجب أن تفرض التطبيقات متعددة المستأجرين Multi-tenant عزل المستأجر في كل عملية على البيانات والملفات والذاكرة المؤقتة والطوابير، بحيث لا يمكن أن يعمل طلب في سياق مستأجر على بيانات مستأجر آخر.</t>
        </is>
      </c>
      <c r="H34" s="5" t="inlineStr">
        <is>
          <t>الفلتر الذي يضيفه كل مطور يدوياً سوف ينساه أحدهم يوماً، لذلك اجعله في طبقة موحدة أو في قاعدة البيانات نفسها مثل Row Level Security.</t>
        </is>
      </c>
      <c r="I34" s="5" t="inlineStr">
        <is>
          <t>تصميم العزل، واختبارات بين مستأجرين.</t>
        </is>
      </c>
      <c r="J34" s="5" t="inlineStr">
        <is>
          <t>8.4.1</t>
        </is>
      </c>
      <c r="K34" s="5" t="inlineStr"/>
      <c r="L34" s="5" t="inlineStr"/>
      <c r="M34" s="5" t="inlineStr">
        <is>
          <t>A01:2025 Broken Access Control</t>
        </is>
      </c>
      <c r="N34" s="5" t="inlineStr">
        <is>
          <t>API1:2023 Broken Object Level Authorization</t>
        </is>
      </c>
      <c r="O34" s="5" t="inlineStr"/>
      <c r="P34" s="5" t="inlineStr">
        <is>
          <t>8.3</t>
        </is>
      </c>
      <c r="Q34" s="5" t="inlineStr"/>
      <c r="R34" s="6" t="inlineStr"/>
      <c r="S34" s="6" t="inlineStr"/>
      <c r="T34" s="6" t="inlineStr"/>
      <c r="U34" s="6" t="inlineStr"/>
      <c r="V34" s="6" t="inlineStr"/>
    </row>
    <row r="35">
      <c r="A35" s="4" t="inlineStr">
        <is>
          <t>ARC-ASC-05-06</t>
        </is>
      </c>
      <c r="B35" s="5" t="inlineStr">
        <is>
          <t>05 الصلاحيات (Authorization)</t>
        </is>
      </c>
      <c r="C35" s="5" t="inlineStr">
        <is>
          <t>حماية واجهات الإدارة</t>
        </is>
      </c>
      <c r="D35" s="5" t="inlineStr">
        <is>
          <t>Administrative Interfaces</t>
        </is>
      </c>
      <c r="E35" s="5" t="inlineStr">
        <is>
          <t>2 قياسي (ASVS L2)</t>
        </is>
      </c>
      <c r="F35" s="5" t="inlineStr">
        <is>
          <t>أن تكون لوحة الإدارة أصعب وصولاً من بقية التطبيق لأن أثر اختراقها أكبر.</t>
        </is>
      </c>
      <c r="G35" s="5" t="inlineStr">
        <is>
          <t>يجب أن تحمى واجهات الإدارة بعدة طبقات: الوصول من شبكة أو أجهزة محددة، ومصادقة متعددة العوامل، وصلاحيات مميزة تدار وتراجع، وتسجيل كل العمليات فيها.</t>
        </is>
      </c>
      <c r="H35" s="5" t="inlineStr">
        <is>
          <t>لا تنشر لوحة الإدارة على الرابط نفسه المتاح للعموم إذا أمكن فصلها.</t>
        </is>
      </c>
      <c r="I35" s="5" t="inlineStr">
        <is>
          <t>إعدادات تقييد الوصول، وتقرير مراجعة الحسابات المميزة.</t>
        </is>
      </c>
      <c r="J35" s="5" t="inlineStr">
        <is>
          <t>8.4.2</t>
        </is>
      </c>
      <c r="K35" s="5" t="inlineStr">
        <is>
          <t>2-2-3-4; 2-2-3-5</t>
        </is>
      </c>
      <c r="L35" s="5" t="inlineStr">
        <is>
          <t>2-2-1-4; 2-2-2</t>
        </is>
      </c>
      <c r="M35" s="5" t="inlineStr">
        <is>
          <t>A01:2025 Broken Access Control</t>
        </is>
      </c>
      <c r="N35" s="5" t="inlineStr">
        <is>
          <t>API5:2023 Broken Function Level Authorization</t>
        </is>
      </c>
      <c r="O35" s="5" t="inlineStr"/>
      <c r="P35" s="5" t="inlineStr">
        <is>
          <t>8.2; 8.3</t>
        </is>
      </c>
      <c r="Q35" s="5" t="inlineStr"/>
      <c r="R35" s="6" t="inlineStr"/>
      <c r="S35" s="6" t="inlineStr"/>
      <c r="T35" s="6" t="inlineStr"/>
      <c r="U35" s="6" t="inlineStr"/>
      <c r="V35" s="6" t="inlineStr"/>
    </row>
    <row r="36">
      <c r="A36" s="4" t="inlineStr">
        <is>
          <t>ARC-ASC-05-07</t>
        </is>
      </c>
      <c r="B36" s="5" t="inlineStr">
        <is>
          <t>05 الصلاحيات (Authorization)</t>
        </is>
      </c>
      <c r="C36" s="5" t="inlineStr">
        <is>
          <t>فصل المهام واعتماد أكثر من شخص</t>
        </is>
      </c>
      <c r="D36" s="5" t="inlineStr">
        <is>
          <t>Segregation of Duties and Multi-party Approval</t>
        </is>
      </c>
      <c r="E36" s="5" t="inlineStr">
        <is>
          <t>3 حساس (ASVS L3)</t>
        </is>
      </c>
      <c r="F36" s="5" t="inlineStr">
        <is>
          <t>ألا يستطيع شخص واحد إنشاء عملية عالية القيمة واعتمادها وحده.</t>
        </is>
      </c>
      <c r="G36" s="5" t="inlineStr">
        <is>
          <t>يجب أن تتطلب عمليات العمل عالية القيمة (مثل الصرف أو تغيير الصلاحيات أو حذف البيانات بالجملة) اعتماد شخص ثان غير منشئها، وأن يختبر ذلك قبل الإطلاق.</t>
        </is>
      </c>
      <c r="H36" s="5" t="inlineStr">
        <is>
          <t>حدد العمليات عالية القيمة في جلسة نمذجة التهديدات، واربطها بسجل التدقيق.</t>
        </is>
      </c>
      <c r="I36" s="5" t="inlineStr">
        <is>
          <t>قائمة العمليات التي تحتاج اعتماداً مزدوجاً، واختبار محاولة الاعتماد الذاتي.</t>
        </is>
      </c>
      <c r="J36" s="5" t="inlineStr">
        <is>
          <t>2.3.5</t>
        </is>
      </c>
      <c r="K36" s="5" t="inlineStr">
        <is>
          <t>2-2-3-3</t>
        </is>
      </c>
      <c r="L36" s="5" t="inlineStr"/>
      <c r="M36" s="5" t="inlineStr">
        <is>
          <t>A01:2025 Broken Access Control; A06:2025 Insecure Design</t>
        </is>
      </c>
      <c r="N36" s="5" t="inlineStr">
        <is>
          <t>API6:2023 Unrestricted Access to Sensitive Business Flows</t>
        </is>
      </c>
      <c r="O36" s="5" t="inlineStr"/>
      <c r="P36" s="5" t="inlineStr">
        <is>
          <t>5.3</t>
        </is>
      </c>
      <c r="Q36" s="5" t="inlineStr"/>
      <c r="R36" s="6" t="inlineStr"/>
      <c r="S36" s="6" t="inlineStr"/>
      <c r="T36" s="6" t="inlineStr"/>
      <c r="U36" s="6" t="inlineStr"/>
      <c r="V36" s="6" t="inlineStr"/>
    </row>
    <row r="37">
      <c r="A37" s="7" t="inlineStr">
        <is>
          <t>ARC-ASC-06-01</t>
        </is>
      </c>
      <c r="B37" s="8" t="inlineStr">
        <is>
          <t>06 حماية البيانات والتشفير (Data Protection and Cryptography)</t>
        </is>
      </c>
      <c r="C37" s="8" t="inlineStr">
        <is>
          <t>جرد البيانات الحساسة وتقليلها</t>
        </is>
      </c>
      <c r="D37" s="8" t="inlineStr">
        <is>
          <t>Sensitive Data Inventory and Minimization</t>
        </is>
      </c>
      <c r="E37" s="8" t="inlineStr">
        <is>
          <t>2 قياسي (ASVS L2)</t>
        </is>
      </c>
      <c r="F37" s="8" t="inlineStr">
        <is>
          <t>أن تعرف الجهة البيانات الحساسة في كل تطبيق، وألا تجمع أو تعيد أو تحتفظ إلا بما يلزم.</t>
        </is>
      </c>
      <c r="G37" s="8" t="inlineStr">
        <is>
          <t>يجب أن تحدد البيانات الحساسة التي يعالجها التطبيق وتصنف ولكل مستوى متطلبات حماية موثقة، وأن يعيد التطبيق أقل قدر لازم منها، وأن تحذف عند انتهاء مدة الاحتفاظ المحددة.</t>
        </is>
      </c>
      <c r="H37" s="8" t="inlineStr">
        <is>
          <t>اربط الجرد بتصنيف البيانات المعتمد في الجهة وبمتطلبات نظام حماية البيانات الشخصية.</t>
        </is>
      </c>
      <c r="I37" s="8" t="inlineStr">
        <is>
          <t>جرد البيانات وتصنيفها، وإعدادات مدد الاحتفاظ والحذف.</t>
        </is>
      </c>
      <c r="J37" s="8" t="inlineStr">
        <is>
          <t>14.1.1; 14.1.2; 14.2.6; 14.2.7</t>
        </is>
      </c>
      <c r="K37" s="8" t="inlineStr">
        <is>
          <t>2-7-1; 2-7-2</t>
        </is>
      </c>
      <c r="L37" s="8" t="inlineStr">
        <is>
          <t>2-6-1-2; 2-6-1-4</t>
        </is>
      </c>
      <c r="M37" s="8" t="inlineStr">
        <is>
          <t>A04:2025 Cryptographic Failures</t>
        </is>
      </c>
      <c r="N37" s="8" t="inlineStr">
        <is>
          <t>API3:2023 Broken Object Property Level Authorization</t>
        </is>
      </c>
      <c r="O37" s="8" t="inlineStr"/>
      <c r="P37" s="8" t="inlineStr">
        <is>
          <t>5.12; 5.34; 8.10</t>
        </is>
      </c>
      <c r="Q37" s="8" t="inlineStr"/>
      <c r="R37" s="6" t="inlineStr"/>
      <c r="S37" s="6" t="inlineStr"/>
      <c r="T37" s="6" t="inlineStr"/>
      <c r="U37" s="6" t="inlineStr"/>
      <c r="V37" s="6" t="inlineStr"/>
    </row>
    <row r="38">
      <c r="A38" s="7" t="inlineStr">
        <is>
          <t>ARC-ASC-06-02</t>
        </is>
      </c>
      <c r="B38" s="8" t="inlineStr">
        <is>
          <t>06 حماية البيانات والتشفير (Data Protection and Cryptography)</t>
        </is>
      </c>
      <c r="C38" s="8" t="inlineStr">
        <is>
          <t>التشفير أثناء النقل</t>
        </is>
      </c>
      <c r="D38" s="8" t="inlineStr">
        <is>
          <t>Encryption in Transit</t>
        </is>
      </c>
      <c r="E38" s="8" t="inlineStr">
        <is>
          <t>1 أساسي (ASVS L1)</t>
        </is>
      </c>
      <c r="F38" s="8" t="inlineStr">
        <is>
          <t>ألا تقرأ البيانات أو تعدل وهي في طريقها بين المستخدم والتطبيق أو بين المكونات.</t>
        </is>
      </c>
      <c r="G38" s="8" t="inlineStr">
        <is>
          <t>يجب أن تستخدم TLS 1.2 أو أحدث (ويفضل 1.3) لكل اتصال بين العميل والتطبيق الخارجي بشهادة موثوقة عامة، ولكل اتصال بين مكونات التطبيق الداخلية، مع التحقق من الشهادات وتعطيل البروتوكولات والخوارزميات الضعيفة.</t>
        </is>
      </c>
      <c r="H38" s="8" t="inlineStr">
        <is>
          <t>افحص الإعداد بأداة مثل testssl.sh، ولا تعطل التحقق من الشهادة في الكود حتى في الاتصالات الداخلية.</t>
        </is>
      </c>
      <c r="I38" s="8" t="inlineStr">
        <is>
          <t>تقرير فحص TLS لكل نقطة خارجية، وإعدادات TLS الداخلية.</t>
        </is>
      </c>
      <c r="J38" s="8" t="inlineStr">
        <is>
          <t>12.1.1; 12.1.2; 12.2.1; 12.2.2; 12.3.1; 12.3.2</t>
        </is>
      </c>
      <c r="K38" s="8" t="inlineStr">
        <is>
          <t>2-8-3-3; 2-15-3-3</t>
        </is>
      </c>
      <c r="L38" s="8" t="inlineStr">
        <is>
          <t>2-7-1-1; 2-13-3-2</t>
        </is>
      </c>
      <c r="M38" s="8" t="inlineStr">
        <is>
          <t>A04:2025 Cryptographic Failures</t>
        </is>
      </c>
      <c r="N38" s="8" t="inlineStr"/>
      <c r="O38" s="8" t="inlineStr"/>
      <c r="P38" s="8" t="inlineStr">
        <is>
          <t>8.24</t>
        </is>
      </c>
      <c r="Q38" s="8" t="inlineStr"/>
      <c r="R38" s="6" t="inlineStr"/>
      <c r="S38" s="6" t="inlineStr"/>
      <c r="T38" s="6" t="inlineStr"/>
      <c r="U38" s="6" t="inlineStr"/>
      <c r="V38" s="6" t="inlineStr"/>
    </row>
    <row r="39">
      <c r="A39" s="7" t="inlineStr">
        <is>
          <t>ARC-ASC-06-03</t>
        </is>
      </c>
      <c r="B39" s="8" t="inlineStr">
        <is>
          <t>06 حماية البيانات والتشفير (Data Protection and Cryptography)</t>
        </is>
      </c>
      <c r="C39" s="8" t="inlineStr">
        <is>
          <t>التشفير أثناء التخزين</t>
        </is>
      </c>
      <c r="D39" s="8" t="inlineStr">
        <is>
          <t>Encryption at Rest</t>
        </is>
      </c>
      <c r="E39" s="8" t="inlineStr">
        <is>
          <t>2 قياسي (ASVS L2)</t>
        </is>
      </c>
      <c r="F39" s="8" t="inlineStr">
        <is>
          <t>ألا تكشف البيانات الحساسة إذا سرق القرص أو النسخة الاحتياطية أو جدول من قاعدة البيانات.</t>
        </is>
      </c>
      <c r="G39" s="8" t="inlineStr">
        <is>
          <t>يجب أن تشفر البيانات الحساسة أثناء التخزين بحسب تصنيفها، على مستوى القرص أو قاعدة البيانات أو الحقل، بخوارزمية تشفير مصادق Authenticated Encryption مثل AES-GCM، ويجب تشفير كل بيانات الأنظمة الحساسة أثناء التخزين.</t>
        </is>
      </c>
      <c r="H39" s="8" t="inlineStr">
        <is>
          <t>تشفير القرص لا يحمي من استعلام SQL مسروق، لذلك شفر الحقول الأكثر حساسية في التطبيق نفسه.</t>
        </is>
      </c>
      <c r="I39" s="8" t="inlineStr">
        <is>
          <t>وثيقة تحدد مستوى التشفير لكل نوع بيانات، وإعدادات التشفير المطبقة.</t>
        </is>
      </c>
      <c r="J39" s="8" t="inlineStr">
        <is>
          <t>11.3.2; 11.3.3; 14.2.4</t>
        </is>
      </c>
      <c r="K39" s="8" t="inlineStr">
        <is>
          <t>2-8-3-3</t>
        </is>
      </c>
      <c r="L39" s="8" t="inlineStr">
        <is>
          <t>2-7-1-2</t>
        </is>
      </c>
      <c r="M39" s="8" t="inlineStr">
        <is>
          <t>A04:2025 Cryptographic Failures</t>
        </is>
      </c>
      <c r="N39" s="8" t="inlineStr"/>
      <c r="O39" s="8" t="inlineStr"/>
      <c r="P39" s="8" t="inlineStr">
        <is>
          <t>8.24</t>
        </is>
      </c>
      <c r="Q39" s="8" t="inlineStr"/>
      <c r="R39" s="6" t="inlineStr"/>
      <c r="S39" s="6" t="inlineStr"/>
      <c r="T39" s="6" t="inlineStr"/>
      <c r="U39" s="6" t="inlineStr"/>
      <c r="V39" s="6" t="inlineStr"/>
    </row>
    <row r="40">
      <c r="A40" s="7" t="inlineStr">
        <is>
          <t>ARC-ASC-06-04</t>
        </is>
      </c>
      <c r="B40" s="8" t="inlineStr">
        <is>
          <t>06 حماية البيانات والتشفير (Data Protection and Cryptography)</t>
        </is>
      </c>
      <c r="C40" s="8" t="inlineStr">
        <is>
          <t>خوارزميات ومكتبات تشفير معتمدة</t>
        </is>
      </c>
      <c r="D40" s="8" t="inlineStr">
        <is>
          <t>Approved Algorithms and Libraries</t>
        </is>
      </c>
      <c r="E40" s="8" t="inlineStr">
        <is>
          <t>1 أساسي (ASVS L1)</t>
        </is>
      </c>
      <c r="F40" s="8" t="inlineStr">
        <is>
          <t>ألا يخترع الفريق تشفيره، وأن تتوافق الخوارزميات مع المعايير الوطنية للتشفير.</t>
        </is>
      </c>
      <c r="G40" s="8" t="inlineStr">
        <is>
          <t>يجب أن تستخدم مكتبات تشفير معروفة ومراجعة فقط، وخوارزميات وأطوال مفاتيح وفق المعايير الوطنية للتشفير الصادرة من الهيئة، وألا تستخدم أنماط ضعيفة مثل ECB، وأن تولد كل القيم غير القابلة للتخمين بمولد أرقام عشوائية آمن CSPRNG.</t>
        </is>
      </c>
      <c r="H40" s="8" t="inlineStr">
        <is>
          <t>اجعل المكتبات المعتمدة جزءاً من معيار البرمجة الآمنة، وامنع الباقي بقواعد SAST.</t>
        </is>
      </c>
      <c r="I40" s="8" t="inlineStr">
        <is>
          <t>قائمة الخوارزميات والمكتبات المعتمدة، ونتائج SAST لقواعد التشفير.</t>
        </is>
      </c>
      <c r="J40" s="8" t="inlineStr">
        <is>
          <t>11.2.1; 11.2.3; 11.3.1; 11.4.1; 11.5.1</t>
        </is>
      </c>
      <c r="K40" s="8" t="inlineStr">
        <is>
          <t>2-8-3-1</t>
        </is>
      </c>
      <c r="L40" s="8" t="inlineStr">
        <is>
          <t>2-7-1-3</t>
        </is>
      </c>
      <c r="M40" s="8" t="inlineStr">
        <is>
          <t>A04:2025 Cryptographic Failures</t>
        </is>
      </c>
      <c r="N40" s="8" t="inlineStr"/>
      <c r="O40" s="8" t="inlineStr">
        <is>
          <t>PW.4.1</t>
        </is>
      </c>
      <c r="P40" s="8" t="inlineStr">
        <is>
          <t>8.24</t>
        </is>
      </c>
      <c r="Q40" s="8" t="inlineStr"/>
      <c r="R40" s="6" t="inlineStr"/>
      <c r="S40" s="6" t="inlineStr"/>
      <c r="T40" s="6" t="inlineStr"/>
      <c r="U40" s="6" t="inlineStr"/>
      <c r="V40" s="6" t="inlineStr"/>
    </row>
    <row r="41">
      <c r="A41" s="7" t="inlineStr">
        <is>
          <t>ARC-ASC-06-05</t>
        </is>
      </c>
      <c r="B41" s="8" t="inlineStr">
        <is>
          <t>06 حماية البيانات والتشفير (Data Protection and Cryptography)</t>
        </is>
      </c>
      <c r="C41" s="8" t="inlineStr">
        <is>
          <t>إدارة المفاتيح والأسرار</t>
        </is>
      </c>
      <c r="D41" s="8" t="inlineStr">
        <is>
          <t>Key and Secrets Management</t>
        </is>
      </c>
      <c r="E41" s="8" t="inlineStr">
        <is>
          <t>2 قياسي (ASVS L2)</t>
        </is>
      </c>
      <c r="F41" s="8" t="inlineStr">
        <is>
          <t>أن يكون لكل مفتاح وسر مالك ودورة حياة، من الإنشاء إلى الإلغاء.</t>
        </is>
      </c>
      <c r="G41" s="8" t="inlineStr">
        <is>
          <t>يجب أن تدار المفاتيح والأسرار في حل مخصص لإدارة الأسرار Secrets Management بصلاحيات أقل ما يمكن، مع جرد للمفاتيح وسياسة موثقة لتغييرها وإلغائها عند الاشتباه بتسربها.</t>
        </is>
      </c>
      <c r="H41" s="8" t="inlineStr">
        <is>
          <t>متغيرات البيئة في ملف مرفوع إلى المستودع ليست إدارة أسرار.</t>
        </is>
      </c>
      <c r="I41" s="8" t="inlineStr">
        <is>
          <t>جرد المفاتيح، وسياسة إدارتها، وسجل تغييرها.</t>
        </is>
      </c>
      <c r="J41" s="8" t="inlineStr">
        <is>
          <t>11.1.1; 11.1.2; 13.3.1; 13.3.2; 13.3.4</t>
        </is>
      </c>
      <c r="K41" s="8" t="inlineStr">
        <is>
          <t>2-8-3-2</t>
        </is>
      </c>
      <c r="L41" s="8" t="inlineStr"/>
      <c r="M41" s="8" t="inlineStr"/>
      <c r="N41" s="8" t="inlineStr"/>
      <c r="O41" s="8" t="inlineStr"/>
      <c r="P41" s="8" t="inlineStr">
        <is>
          <t>8.24</t>
        </is>
      </c>
      <c r="Q41" s="8" t="inlineStr"/>
      <c r="R41" s="6" t="inlineStr"/>
      <c r="S41" s="6" t="inlineStr"/>
      <c r="T41" s="6" t="inlineStr"/>
      <c r="U41" s="6" t="inlineStr"/>
      <c r="V41" s="6" t="inlineStr"/>
    </row>
    <row r="42">
      <c r="A42" s="7" t="inlineStr">
        <is>
          <t>ARC-ASC-06-06</t>
        </is>
      </c>
      <c r="B42" s="8" t="inlineStr">
        <is>
          <t>06 حماية البيانات والتشفير (Data Protection and Cryptography)</t>
        </is>
      </c>
      <c r="C42" s="8" t="inlineStr">
        <is>
          <t>بيانات الإنتاج خارج بيئة الإنتاج</t>
        </is>
      </c>
      <c r="D42" s="8" t="inlineStr">
        <is>
          <t>Production Data outside Production</t>
        </is>
      </c>
      <c r="E42" s="8" t="inlineStr">
        <is>
          <t>2 قياسي (ASVS L2)</t>
        </is>
      </c>
      <c r="F42" s="8" t="inlineStr">
        <is>
          <t>ألا تتسرب البيانات الحقيقية من بيئات الاختبار والتطوير الأقل حماية.</t>
        </is>
      </c>
      <c r="G42" s="8" t="inlineStr">
        <is>
          <t>يجب ألا تستخدم بيانات الإنتاج الحساسة في بيئات التطوير أو الاختبار إلا بعد إخفائها Data Masking أو تحويلها، ويجب في الأنظمة الحساسة ألا تنقل بياناتها من الإنتاج إلى أي بيئة أخرى.</t>
        </is>
      </c>
      <c r="H42" s="8" t="inlineStr">
        <is>
          <t>ولد بيانات اختبار صناعية، أو استخدم أداة إخفاء موثقة تعمل قبل خروج البيانات من الإنتاج.</t>
        </is>
      </c>
      <c r="I42" s="8" t="inlineStr">
        <is>
          <t>إجراء إخفاء البيانات، وسجل طلبات نسخ البيانات واعتمادها.</t>
        </is>
      </c>
      <c r="J42" s="8" t="inlineStr"/>
      <c r="K42" s="8" t="inlineStr"/>
      <c r="L42" s="8" t="inlineStr">
        <is>
          <t>2-6-1-1; 2-6-1-5</t>
        </is>
      </c>
      <c r="M42" s="8" t="inlineStr">
        <is>
          <t>A04:2025 Cryptographic Failures</t>
        </is>
      </c>
      <c r="N42" s="8" t="inlineStr"/>
      <c r="O42" s="8" t="inlineStr">
        <is>
          <t>PO.5.1</t>
        </is>
      </c>
      <c r="P42" s="8" t="inlineStr">
        <is>
          <t>8.11; 8.33</t>
        </is>
      </c>
      <c r="Q42" s="8" t="inlineStr"/>
      <c r="R42" s="6" t="inlineStr"/>
      <c r="S42" s="6" t="inlineStr"/>
      <c r="T42" s="6" t="inlineStr"/>
      <c r="U42" s="6" t="inlineStr"/>
      <c r="V42" s="6" t="inlineStr"/>
    </row>
    <row r="43">
      <c r="A43" s="7" t="inlineStr">
        <is>
          <t>ARC-ASC-06-07</t>
        </is>
      </c>
      <c r="B43" s="8" t="inlineStr">
        <is>
          <t>06 حماية البيانات والتشفير (Data Protection and Cryptography)</t>
        </is>
      </c>
      <c r="C43" s="8" t="inlineStr">
        <is>
          <t>حماية البيانات في المتصفح والذاكرة المؤقتة</t>
        </is>
      </c>
      <c r="D43" s="8" t="inlineStr">
        <is>
          <t>Client-side Data and Caching</t>
        </is>
      </c>
      <c r="E43" s="8" t="inlineStr">
        <is>
          <t>2 قياسي (ASVS L2)</t>
        </is>
      </c>
      <c r="F43" s="8" t="inlineStr">
        <is>
          <t>ألا تبقى البيانات الحساسة في المتصفح أو في ذاكرة مؤقتة مشتركة بعد انتهاء الحاجة إليها.</t>
        </is>
      </c>
      <c r="G43" s="8" t="inlineStr">
        <is>
          <t>يجب ألا ترسل البيانات الحساسة في الرابط Query String، وأن تمنع الصفحات والردود الحساسة من التخزين المؤقت بترويسات Cache-Control، وألا تخزن في localStorage بيانات حساسة أو توكنات طويلة العمر، وأن تمسح البيانات بعد الخروج.</t>
        </is>
      </c>
      <c r="H43" s="8" t="inlineStr">
        <is>
          <t>تذكر أن الروابط تحفظ في سجلات ال Reverse Proxy وسجل المتصفح.</t>
        </is>
      </c>
      <c r="I43" s="8" t="inlineStr">
        <is>
          <t>فحص الترويسات على الصفحات الحساسة، ومراجعة ما يخزن في المتصفح.</t>
        </is>
      </c>
      <c r="J43" s="8" t="inlineStr">
        <is>
          <t>14.2.1; 14.2.2; 14.3.1; 14.3.2; 14.3.3</t>
        </is>
      </c>
      <c r="K43" s="8" t="inlineStr"/>
      <c r="L43" s="8" t="inlineStr"/>
      <c r="M43" s="8" t="inlineStr">
        <is>
          <t>A04:2025 Cryptographic Failures</t>
        </is>
      </c>
      <c r="N43" s="8" t="inlineStr"/>
      <c r="O43" s="8" t="inlineStr"/>
      <c r="P43" s="8" t="inlineStr">
        <is>
          <t>8.12</t>
        </is>
      </c>
      <c r="Q43" s="8" t="inlineStr"/>
      <c r="R43" s="6" t="inlineStr"/>
      <c r="S43" s="6" t="inlineStr"/>
      <c r="T43" s="6" t="inlineStr"/>
      <c r="U43" s="6" t="inlineStr"/>
      <c r="V43" s="6" t="inlineStr"/>
    </row>
    <row r="44">
      <c r="A44" s="4" t="inlineStr">
        <is>
          <t>ARC-ASC-07-01</t>
        </is>
      </c>
      <c r="B44" s="5" t="inlineStr">
        <is>
          <t>07 معالجة المدخلات والمخرجات ومنع الحقن (Input and Output Handling, Injection)</t>
        </is>
      </c>
      <c r="C44" s="5" t="inlineStr">
        <is>
          <t>التحقق من المدخلات في الخادم</t>
        </is>
      </c>
      <c r="D44" s="5" t="inlineStr">
        <is>
          <t>Server-side Input Validation</t>
        </is>
      </c>
      <c r="E44" s="5" t="inlineStr">
        <is>
          <t>1 أساسي (ASVS L1)</t>
        </is>
      </c>
      <c r="F44" s="5" t="inlineStr">
        <is>
          <t>أن يقبل التطبيق البيانات التي يتوقعها فقط، بغض النظر عما تفعله الواجهة.</t>
        </is>
      </c>
      <c r="G44" s="5" t="inlineStr">
        <is>
          <t>يجب أن توثق قواعد التحقق لكل مدخل (النوع والطول والمدى والصيغة)، وأن تطبق في طبقة موثوقة في الخادم بقائمة سماح Allowlist، وأن يتحقق من منطقية القيم المترابطة معاً.</t>
        </is>
      </c>
      <c r="H44" s="5" t="inlineStr">
        <is>
          <t>التحقق في المتصفح لراحة المستخدم فقط، والتحقق الحقيقي في الخادم.</t>
        </is>
      </c>
      <c r="I44" s="5" t="inlineStr">
        <is>
          <t>مخطط التحقق Schema لكل نقطة إدخال، واختبارات القيم الحدية والخاطئة.</t>
        </is>
      </c>
      <c r="J44" s="5" t="inlineStr">
        <is>
          <t>2.1.1; 2.2.1; 2.2.2; 2.2.3</t>
        </is>
      </c>
      <c r="K44" s="5" t="inlineStr"/>
      <c r="L44" s="5" t="inlineStr"/>
      <c r="M44" s="5" t="inlineStr">
        <is>
          <t>A05:2025 Injection</t>
        </is>
      </c>
      <c r="N44" s="5" t="inlineStr">
        <is>
          <t>API8:2023 Security Misconfiguration</t>
        </is>
      </c>
      <c r="O44" s="5" t="inlineStr">
        <is>
          <t>PW.5.1</t>
        </is>
      </c>
      <c r="P44" s="5" t="inlineStr">
        <is>
          <t>8.28</t>
        </is>
      </c>
      <c r="Q44" s="5" t="inlineStr"/>
      <c r="R44" s="6" t="inlineStr"/>
      <c r="S44" s="6" t="inlineStr"/>
      <c r="T44" s="6" t="inlineStr"/>
      <c r="U44" s="6" t="inlineStr"/>
      <c r="V44" s="6" t="inlineStr"/>
    </row>
    <row r="45">
      <c r="A45" s="4" t="inlineStr">
        <is>
          <t>ARC-ASC-07-02</t>
        </is>
      </c>
      <c r="B45" s="5" t="inlineStr">
        <is>
          <t>07 معالجة المدخلات والمخرجات ومنع الحقن (Input and Output Handling, Injection)</t>
        </is>
      </c>
      <c r="C45" s="5" t="inlineStr">
        <is>
          <t>الاستعلامات ذات المعاملات</t>
        </is>
      </c>
      <c r="D45" s="5" t="inlineStr">
        <is>
          <t>Parameterized Queries</t>
        </is>
      </c>
      <c r="E45" s="5" t="inlineStr">
        <is>
          <t>1 أساسي (ASVS L1)</t>
        </is>
      </c>
      <c r="F45" s="5" t="inlineStr">
        <is>
          <t>ألا يتحول أي مدخل إلى جزء من أمر قاعدة البيانات.</t>
        </is>
      </c>
      <c r="G45" s="5" t="inlineStr">
        <is>
          <t>يجب أن تستخدم كل استعلامات قواعد البيانات (SQL وNoSQL وغيرها) استعلامات ذات معاملات Parameterized Queries أو ORM بطريقة آمنة، وألا يبنى أي استعلام بدمج النصوص مع مدخلات المستخدم.</t>
        </is>
      </c>
      <c r="H45" s="5" t="inlineStr">
        <is>
          <t>أسماء الأعمدة وترتيب الفرز لا تقبل المعاملات، فاستخدم لها قائمة سماح.</t>
        </is>
      </c>
      <c r="I45" s="5" t="inlineStr">
        <is>
          <t>قاعدة SAST لمنع دمج النصوص في الاستعلامات بلا مخالفات مفتوحة.</t>
        </is>
      </c>
      <c r="J45" s="5" t="inlineStr">
        <is>
          <t>1.2.4</t>
        </is>
      </c>
      <c r="K45" s="5" t="inlineStr"/>
      <c r="L45" s="5" t="inlineStr"/>
      <c r="M45" s="5" t="inlineStr">
        <is>
          <t>A05:2025 Injection</t>
        </is>
      </c>
      <c r="N45" s="5" t="inlineStr"/>
      <c r="O45" s="5" t="inlineStr"/>
      <c r="P45" s="5" t="inlineStr">
        <is>
          <t>8.28</t>
        </is>
      </c>
      <c r="Q45" s="5" t="inlineStr"/>
      <c r="R45" s="6" t="inlineStr"/>
      <c r="S45" s="6" t="inlineStr"/>
      <c r="T45" s="6" t="inlineStr"/>
      <c r="U45" s="6" t="inlineStr"/>
      <c r="V45" s="6" t="inlineStr"/>
    </row>
    <row r="46">
      <c r="A46" s="4" t="inlineStr">
        <is>
          <t>ARC-ASC-07-03</t>
        </is>
      </c>
      <c r="B46" s="5" t="inlineStr">
        <is>
          <t>07 معالجة المدخلات والمخرجات ومنع الحقن (Input and Output Handling, Injection)</t>
        </is>
      </c>
      <c r="C46" s="5" t="inlineStr">
        <is>
          <t>ترميز المخرجات وتنقية HTML</t>
        </is>
      </c>
      <c r="D46" s="5" t="inlineStr">
        <is>
          <t>Contextual Output Encoding and HTML Sanitization</t>
        </is>
      </c>
      <c r="E46" s="5" t="inlineStr">
        <is>
          <t>1 أساسي (ASVS L1)</t>
        </is>
      </c>
      <c r="F46" s="5" t="inlineStr">
        <is>
          <t>ألا يتحول نص أدخله مستخدم إلى كود يعمل في متصفح مستخدم آخر (XSS).</t>
        </is>
      </c>
      <c r="G46" s="5" t="inlineStr">
        <is>
          <t>يجب ترميز المخرجات Output Encoding بحسب السياق (HTML والسمات وJavaScript والروابط) كآخر خطوة قبل الإخراج، ويجب تنقية HTML القادم من المحررات ومحتوى SVG بمكتبة معروفة قبل عرضه.</t>
        </is>
      </c>
      <c r="H46" s="5" t="inlineStr">
        <is>
          <t>استخدم محرك القوالب الذي يرمز تلقائياً، ولا تعطل الترميز التلقائي إلا مع مكتبة تنقية ومراجعة.</t>
        </is>
      </c>
      <c r="I46" s="5" t="inlineStr">
        <is>
          <t>إعدادات محرك القوالب، وقواعد SAST، واختبارات DAST على XSS.</t>
        </is>
      </c>
      <c r="J46" s="5" t="inlineStr">
        <is>
          <t>1.1.2; 1.2.1; 1.2.2; 1.2.3; 1.3.1; 1.3.4; 3.2.2</t>
        </is>
      </c>
      <c r="K46" s="5" t="inlineStr"/>
      <c r="L46" s="5" t="inlineStr"/>
      <c r="M46" s="5" t="inlineStr">
        <is>
          <t>A05:2025 Injection</t>
        </is>
      </c>
      <c r="N46" s="5" t="inlineStr"/>
      <c r="O46" s="5" t="inlineStr"/>
      <c r="P46" s="5" t="inlineStr">
        <is>
          <t>8.28</t>
        </is>
      </c>
      <c r="Q46" s="5" t="inlineStr"/>
      <c r="R46" s="6" t="inlineStr"/>
      <c r="S46" s="6" t="inlineStr"/>
      <c r="T46" s="6" t="inlineStr"/>
      <c r="U46" s="6" t="inlineStr"/>
      <c r="V46" s="6" t="inlineStr"/>
    </row>
    <row r="47">
      <c r="A47" s="4" t="inlineStr">
        <is>
          <t>ARC-ASC-07-04</t>
        </is>
      </c>
      <c r="B47" s="5" t="inlineStr">
        <is>
          <t>07 معالجة المدخلات والمخرجات ومنع الحقن (Input and Output Handling, Injection)</t>
        </is>
      </c>
      <c r="C47" s="5" t="inlineStr">
        <is>
          <t>حقن أوامر النظام والقوالب</t>
        </is>
      </c>
      <c r="D47" s="5" t="inlineStr">
        <is>
          <t>OS Command and Template Injection</t>
        </is>
      </c>
      <c r="E47" s="5" t="inlineStr">
        <is>
          <t>1 أساسي (ASVS L1)</t>
        </is>
      </c>
      <c r="F47" s="5" t="inlineStr">
        <is>
          <t>ألا يصل مدخل المستخدم إلى سطر أوامر النظام أو محرك القوالب.</t>
        </is>
      </c>
      <c r="G47" s="5" t="inlineStr">
        <is>
          <t>يجب ألا تستدعى أوامر النظام بنص يحتوي مدخلات المستخدم، وإذا لزم الاستدعاء فبواجهة تمرر المعاملات منفصلة دون Shell، ويجب ألا يسمح للمستخدم ببناء القوالب Templates أو تمرير تعبيرات إليها.</t>
        </is>
      </c>
      <c r="H47" s="5" t="inlineStr">
        <is>
          <t>في Python مثلاً مرر القائمة إلى subprocess دون shell=True.</t>
        </is>
      </c>
      <c r="I47" s="5" t="inlineStr">
        <is>
          <t>قواعد SAST لاستدعاء الأوامر والقوالب، ومراجعة المواضع المستثناة.</t>
        </is>
      </c>
      <c r="J47" s="5" t="inlineStr">
        <is>
          <t>1.2.5; 1.3.5; 1.3.7</t>
        </is>
      </c>
      <c r="K47" s="5" t="inlineStr"/>
      <c r="L47" s="5" t="inlineStr"/>
      <c r="M47" s="5" t="inlineStr">
        <is>
          <t>A05:2025 Injection</t>
        </is>
      </c>
      <c r="N47" s="5" t="inlineStr"/>
      <c r="O47" s="5" t="inlineStr"/>
      <c r="P47" s="5" t="inlineStr">
        <is>
          <t>8.28</t>
        </is>
      </c>
      <c r="Q47" s="5" t="inlineStr"/>
      <c r="R47" s="6" t="inlineStr"/>
      <c r="S47" s="6" t="inlineStr"/>
      <c r="T47" s="6" t="inlineStr"/>
      <c r="U47" s="6" t="inlineStr"/>
      <c r="V47" s="6" t="inlineStr"/>
    </row>
    <row r="48">
      <c r="A48" s="4" t="inlineStr">
        <is>
          <t>ARC-ASC-07-05</t>
        </is>
      </c>
      <c r="B48" s="5" t="inlineStr">
        <is>
          <t>07 معالجة المدخلات والمخرجات ومنع الحقن (Input and Output Handling, Injection)</t>
        </is>
      </c>
      <c r="C48" s="5" t="inlineStr">
        <is>
          <t>الحماية من SSRF</t>
        </is>
      </c>
      <c r="D48" s="5" t="inlineStr">
        <is>
          <t>Server-side Request Forgery Protection</t>
        </is>
      </c>
      <c r="E48" s="5" t="inlineStr">
        <is>
          <t>2 قياسي (ASVS L2)</t>
        </is>
      </c>
      <c r="F48" s="5" t="inlineStr">
        <is>
          <t>ألا يستخدم المهاجم السيرفر ليطلب عناوين داخلية لا يصل إليها من الخارج.</t>
        </is>
      </c>
      <c r="G48" s="5" t="inlineStr">
        <is>
          <t>يجب أن يتحقق التطبيق من أي رابط أو عنوان يقدمه المستخدم ويطلبه الخادم مقابل قائمة سماح للبروتوكولات والنطاقات والمنافذ، وألا يتبع إعادة التوجيه Redirects تلقائياً، وأن يقيد الاتصال الصادر من الخادم بالشبكة.</t>
        </is>
      </c>
      <c r="H48" s="5" t="inlineStr">
        <is>
          <t>تذكر عنوان البيانات الوصفية للسحابة 169.254.169.254 عند كتابة القائمة، وطبق القيد في الشبكة أيضاً.</t>
        </is>
      </c>
      <c r="I48" s="5" t="inlineStr">
        <is>
          <t>كود التحقق، وقواعد الاتصال الصادر، واختبار طلب عنوان داخلي.</t>
        </is>
      </c>
      <c r="J48" s="5" t="inlineStr">
        <is>
          <t>1.3.6; 15.3.2; 13.2.4</t>
        </is>
      </c>
      <c r="K48" s="5" t="inlineStr"/>
      <c r="L48" s="5" t="inlineStr"/>
      <c r="M48" s="5" t="inlineStr">
        <is>
          <t>A01:2025 Broken Access Control</t>
        </is>
      </c>
      <c r="N48" s="5" t="inlineStr">
        <is>
          <t>API7:2023 Server Side Request Forgery</t>
        </is>
      </c>
      <c r="O48" s="5" t="inlineStr"/>
      <c r="P48" s="5" t="inlineStr">
        <is>
          <t>8.28</t>
        </is>
      </c>
      <c r="Q48" s="5" t="inlineStr"/>
      <c r="R48" s="6" t="inlineStr"/>
      <c r="S48" s="6" t="inlineStr"/>
      <c r="T48" s="6" t="inlineStr"/>
      <c r="U48" s="6" t="inlineStr"/>
      <c r="V48" s="6" t="inlineStr"/>
    </row>
    <row r="49">
      <c r="A49" s="4" t="inlineStr">
        <is>
          <t>ARC-ASC-07-06</t>
        </is>
      </c>
      <c r="B49" s="5" t="inlineStr">
        <is>
          <t>07 معالجة المدخلات والمخرجات ومنع الحقن (Input and Output Handling, Injection)</t>
        </is>
      </c>
      <c r="C49" s="5" t="inlineStr">
        <is>
          <t>XML وفك التسلسل الآمن</t>
        </is>
      </c>
      <c r="D49" s="5" t="inlineStr">
        <is>
          <t>Safe XML Parsing and Deserialization</t>
        </is>
      </c>
      <c r="E49" s="5" t="inlineStr">
        <is>
          <t>2 قياسي (ASVS L2)</t>
        </is>
      </c>
      <c r="F49" s="5" t="inlineStr">
        <is>
          <t>ألا يقرأ محلل XML ملفات السيرفر، وألا ينفذ فك التسلسل كوداً.</t>
        </is>
      </c>
      <c r="G49" s="5" t="inlineStr">
        <is>
          <t>يجب أن تعد محللات XML بإعداد مقيد يعطل الكيانات الخارجية External Entities وDTD، وأن يفك تسلسل البيانات غير الموثوقة بقائمة سماح للأنواع أو بصيغ بيانات بسيطة مثل JSON.</t>
        </is>
      </c>
      <c r="H49" s="5" t="inlineStr">
        <is>
          <t>راجع الإعداد الافتراضي لمحلل XML في لغتك، فبعضها يفعل الكيانات الخارجية افتراضياً.</t>
        </is>
      </c>
      <c r="I49" s="5" t="inlineStr">
        <is>
          <t>إعدادات المحللات، وقواعد SAST، واختبار XXE.</t>
        </is>
      </c>
      <c r="J49" s="5" t="inlineStr">
        <is>
          <t>1.5.1; 1.5.2; 1.5.3</t>
        </is>
      </c>
      <c r="K49" s="5" t="inlineStr"/>
      <c r="L49" s="5" t="inlineStr"/>
      <c r="M49" s="5" t="inlineStr">
        <is>
          <t>A08:2025 Software or Data Integrity Failures; A05:2025 Injection</t>
        </is>
      </c>
      <c r="N49" s="5" t="inlineStr"/>
      <c r="O49" s="5" t="inlineStr"/>
      <c r="P49" s="5" t="inlineStr">
        <is>
          <t>8.28</t>
        </is>
      </c>
      <c r="Q49" s="5" t="inlineStr"/>
      <c r="R49" s="6" t="inlineStr"/>
      <c r="S49" s="6" t="inlineStr"/>
      <c r="T49" s="6" t="inlineStr"/>
      <c r="U49" s="6" t="inlineStr"/>
      <c r="V49" s="6" t="inlineStr"/>
    </row>
    <row r="50">
      <c r="A50" s="7" t="inlineStr">
        <is>
          <t>ARC-ASC-08-01</t>
        </is>
      </c>
      <c r="B50" s="8" t="inlineStr">
        <is>
          <t>08 أمن واجهات API (API Security)</t>
        </is>
      </c>
      <c r="C50" s="8" t="inlineStr">
        <is>
          <t>جرد واجهات API وتوثيقها</t>
        </is>
      </c>
      <c r="D50" s="8" t="inlineStr">
        <is>
          <t>API Inventory and Documentation</t>
        </is>
      </c>
      <c r="E50" s="8" t="inlineStr">
        <is>
          <t>1 أساسي (ASVS L1)</t>
        </is>
      </c>
      <c r="F50" s="8" t="inlineStr">
        <is>
          <t>ألا توجد واجهة أو إصدار قديم يعمل دون أن يعرف به أحد.</t>
        </is>
      </c>
      <c r="G50" s="8" t="inlineStr">
        <is>
          <t>يجب أن يوجد جرد لكل واجهات API وإصداراتها والبيئات التي تعمل فيها، مع وصف لكل واجهة بصيغة مثل OpenAPI، وأن توقف الإصدارات القديمة بخطة معلنة، وألا تكون صفحات التوثيق ونقاط المراقبة متاحة للعموم دون حاجة.</t>
        </is>
      </c>
      <c r="H50" s="8" t="inlineStr">
        <is>
          <t>ولد التوثيق من الكود في CI حتى لا يختلف عن الواقع.</t>
        </is>
      </c>
      <c r="I50" s="8" t="inlineStr">
        <is>
          <t>جرد الواجهات، وملفات OpenAPI، وخطة إيقاف الإصدارات.</t>
        </is>
      </c>
      <c r="J50" s="8" t="inlineStr">
        <is>
          <t>13.1.1; 13.4.5</t>
        </is>
      </c>
      <c r="K50" s="8" t="inlineStr">
        <is>
          <t>2-1-1</t>
        </is>
      </c>
      <c r="L50" s="8" t="inlineStr">
        <is>
          <t>2-1-1-1</t>
        </is>
      </c>
      <c r="M50" s="8" t="inlineStr">
        <is>
          <t>A02:2025 Security Misconfiguration</t>
        </is>
      </c>
      <c r="N50" s="8" t="inlineStr">
        <is>
          <t>API9:2023 Improper Inventory Management</t>
        </is>
      </c>
      <c r="O50" s="8" t="inlineStr"/>
      <c r="P50" s="8" t="inlineStr">
        <is>
          <t>5.9; 8.9</t>
        </is>
      </c>
      <c r="Q50" s="8" t="inlineStr"/>
      <c r="R50" s="6" t="inlineStr"/>
      <c r="S50" s="6" t="inlineStr"/>
      <c r="T50" s="6" t="inlineStr"/>
      <c r="U50" s="6" t="inlineStr"/>
      <c r="V50" s="6" t="inlineStr"/>
    </row>
    <row r="51">
      <c r="A51" s="7" t="inlineStr">
        <is>
          <t>ARC-ASC-08-02</t>
        </is>
      </c>
      <c r="B51" s="8" t="inlineStr">
        <is>
          <t>08 أمن واجهات API (API Security)</t>
        </is>
      </c>
      <c r="C51" s="8" t="inlineStr">
        <is>
          <t>مصادقة واجهات API وتفويضها</t>
        </is>
      </c>
      <c r="D51" s="8" t="inlineStr">
        <is>
          <t>Authenticated and Authorized APIs</t>
        </is>
      </c>
      <c r="E51" s="8" t="inlineStr">
        <is>
          <t>1 أساسي (ASVS L1)</t>
        </is>
      </c>
      <c r="F51" s="8" t="inlineStr">
        <is>
          <t>ألا تعمل واجهة تتعامل مع بيانات غير عامة دون أن تعرف من يستدعيها وماذا يحق له.</t>
        </is>
      </c>
      <c r="G51" s="8" t="inlineStr">
        <is>
          <t>يجب أن تتطلب كل واجهة API غير عامة مصادقة، وأن يقبل خادم الموارد فقط التوكنات الموجهة إليه، وأن يتخذ قرار الصلاحية من التوكن ومن مصفوفة الصلاحيات على مستوى الوظيفة والكائن في كل طلب.</t>
        </is>
      </c>
      <c r="H51" s="8" t="inlineStr">
        <is>
          <t>مفتاح API الثابت المشترك بين العملاء ليس مصادقة كافية لواجهة تتعامل مع بيانات شخصية.</t>
        </is>
      </c>
      <c r="I51" s="8" t="inlineStr">
        <is>
          <t>اختبارات بدون توكن، وبتوكن لخدمة أخرى، وبتوكن لمستخدم آخر.</t>
        </is>
      </c>
      <c r="J51" s="8" t="inlineStr">
        <is>
          <t>10.3.1; 10.3.2; 9.2.2; 9.2.3; 8.2.1; 8.2.2</t>
        </is>
      </c>
      <c r="K51" s="8" t="inlineStr"/>
      <c r="L51" s="8" t="inlineStr">
        <is>
          <t>1-3-2-3</t>
        </is>
      </c>
      <c r="M51" s="8" t="inlineStr">
        <is>
          <t>A01:2025 Broken Access Control; A07:2025 Authentication Failures</t>
        </is>
      </c>
      <c r="N51" s="8" t="inlineStr">
        <is>
          <t>API1:2023 Broken Object Level Authorization; API2:2023 Broken Authentication; API5:2023 Broken Function Level Authorization</t>
        </is>
      </c>
      <c r="O51" s="8" t="inlineStr"/>
      <c r="P51" s="8" t="inlineStr">
        <is>
          <t>8.5</t>
        </is>
      </c>
      <c r="Q51" s="8" t="inlineStr"/>
      <c r="R51" s="6" t="inlineStr"/>
      <c r="S51" s="6" t="inlineStr"/>
      <c r="T51" s="6" t="inlineStr"/>
      <c r="U51" s="6" t="inlineStr"/>
      <c r="V51" s="6" t="inlineStr"/>
    </row>
    <row r="52">
      <c r="A52" s="7" t="inlineStr">
        <is>
          <t>ARC-ASC-08-03</t>
        </is>
      </c>
      <c r="B52" s="8" t="inlineStr">
        <is>
          <t>08 أمن واجهات API (API Security)</t>
        </is>
      </c>
      <c r="C52" s="8" t="inlineStr">
        <is>
          <t>الحد من استهلاك الموارد</t>
        </is>
      </c>
      <c r="D52" s="8" t="inlineStr">
        <is>
          <t>Resource Consumption Limits</t>
        </is>
      </c>
      <c r="E52" s="8" t="inlineStr">
        <is>
          <t>1 أساسي (ASVS L1)</t>
        </is>
      </c>
      <c r="F52" s="8" t="inlineStr">
        <is>
          <t>ألا يستطيع مستخدم واحد إيقاف الخدمة أو رفع فاتورتها بطلبات كثيرة أو ثقيلة.</t>
        </is>
      </c>
      <c r="G52" s="8" t="inlineStr">
        <is>
          <t>يجب أن تطبق حدود على عدد الطلبات لكل مستخدم أو مفتاح، وعلى حجم الطلب والملفات وعدد العناصر في الصفحة الواحدة، ومهلة لكل عملية، وأن توثق العمليات المكلفة وتحمى بشكل خاص.</t>
        </is>
      </c>
      <c r="H52" s="8" t="inlineStr">
        <is>
          <t>ابدأ بالحدود على ال Reverse Proxy ثم أضف حدوداً لكل عملية مكلفة في التطبيق.</t>
        </is>
      </c>
      <c r="I52" s="8" t="inlineStr">
        <is>
          <t>إعدادات الحدود، واختبار تجاوزها.</t>
        </is>
      </c>
      <c r="J52" s="8" t="inlineStr">
        <is>
          <t>2.4.1; 15.1.3; 15.2.2; 5.2.1</t>
        </is>
      </c>
      <c r="K52" s="8" t="inlineStr"/>
      <c r="L52" s="8" t="inlineStr"/>
      <c r="M52" s="8" t="inlineStr">
        <is>
          <t>A06:2025 Insecure Design</t>
        </is>
      </c>
      <c r="N52" s="8" t="inlineStr">
        <is>
          <t>API4:2023 Unrestricted Resource Consumption</t>
        </is>
      </c>
      <c r="O52" s="8" t="inlineStr"/>
      <c r="P52" s="8" t="inlineStr">
        <is>
          <t>8.6</t>
        </is>
      </c>
      <c r="Q52" s="8" t="inlineStr"/>
      <c r="R52" s="6" t="inlineStr"/>
      <c r="S52" s="6" t="inlineStr"/>
      <c r="T52" s="6" t="inlineStr"/>
      <c r="U52" s="6" t="inlineStr"/>
      <c r="V52" s="6" t="inlineStr"/>
    </row>
    <row r="53">
      <c r="A53" s="7" t="inlineStr">
        <is>
          <t>ARC-ASC-08-04</t>
        </is>
      </c>
      <c r="B53" s="8" t="inlineStr">
        <is>
          <t>08 أمن واجهات API (API Security)</t>
        </is>
      </c>
      <c r="C53" s="8" t="inlineStr">
        <is>
          <t>حماية تدفقات العمل الحساسة</t>
        </is>
      </c>
      <c r="D53" s="8" t="inlineStr">
        <is>
          <t>Sensitive Business Flows</t>
        </is>
      </c>
      <c r="E53" s="8" t="inlineStr">
        <is>
          <t>2 قياسي (ASVS L2)</t>
        </is>
      </c>
      <c r="F53" s="8" t="inlineStr">
        <is>
          <t>ألا تستغل وظيفة مشروعة آلياً بشكل يضر العمل، مثل حجز كل المواعيد أو شراء كل الكمية.</t>
        </is>
      </c>
      <c r="G53" s="8" t="inlineStr">
        <is>
          <t>يجب أن تحدد تدفقات العمل التي يضر استخدامها الآلي بالعمل، وأن تحمى بحدود لكل مستخدم وإجراءات ضد الأتمتة وكشف للأنماط غير الطبيعية.</t>
        </is>
      </c>
      <c r="H53" s="8" t="inlineStr">
        <is>
          <t>اسأل فريق العمل: ما الوظيفة التي لو استخدمها روبوت ألف مرة في دقيقة لخسرنا؟</t>
        </is>
      </c>
      <c r="I53" s="8" t="inlineStr">
        <is>
          <t>قائمة التدفقات الحساسة وإجراءات حمايتها، وتنبيهات الأنماط غير الطبيعية.</t>
        </is>
      </c>
      <c r="J53" s="8" t="inlineStr">
        <is>
          <t>2.4.1; 2.4.2; 2.3.2; 2.3.4</t>
        </is>
      </c>
      <c r="K53" s="8" t="inlineStr"/>
      <c r="L53" s="8" t="inlineStr"/>
      <c r="M53" s="8" t="inlineStr">
        <is>
          <t>A06:2025 Insecure Design</t>
        </is>
      </c>
      <c r="N53" s="8" t="inlineStr">
        <is>
          <t>API6:2023 Unrestricted Access to Sensitive Business Flows</t>
        </is>
      </c>
      <c r="O53" s="8" t="inlineStr"/>
      <c r="P53" s="8" t="inlineStr">
        <is>
          <t>8.26</t>
        </is>
      </c>
      <c r="Q53" s="8" t="inlineStr"/>
      <c r="R53" s="6" t="inlineStr"/>
      <c r="S53" s="6" t="inlineStr"/>
      <c r="T53" s="6" t="inlineStr"/>
      <c r="U53" s="6" t="inlineStr"/>
      <c r="V53" s="6" t="inlineStr"/>
    </row>
    <row r="54">
      <c r="A54" s="7" t="inlineStr">
        <is>
          <t>ARC-ASC-08-05</t>
        </is>
      </c>
      <c r="B54" s="8" t="inlineStr">
        <is>
          <t>08 أمن واجهات API (API Security)</t>
        </is>
      </c>
      <c r="C54" s="8" t="inlineStr">
        <is>
          <t>إعدادات HTTP وCORS للواجهات</t>
        </is>
      </c>
      <c r="D54" s="8" t="inlineStr">
        <is>
          <t>HTTP, CORS and Protocol Hygiene for APIs</t>
        </is>
      </c>
      <c r="E54" s="8" t="inlineStr">
        <is>
          <t>1 أساسي (ASVS L1)</t>
        </is>
      </c>
      <c r="F54" s="8" t="inlineStr">
        <is>
          <t>ألا تفتح إعدادات الواجهة باباً للمتصفحات أو الطرق غير المقصودة.</t>
        </is>
      </c>
      <c r="G54" s="8" t="inlineStr">
        <is>
          <t>يجب أن تحمل كل الردود ترويسة Content-Type صحيحة، وأن تقبل الواجهة طرق HTTP التي تدعمها فقط، وأن تكون قائمة CORS محددة بالأسماء دون * مع الاعتماد، وأن تقيد واجهات GraphQL بالعمق أو التكلفة وتعطل الاستكشاف Introspection في الإنتاج، وأن تستخدم WebSocket عبر WSS مع التحقق من المصدر Origin.</t>
        </is>
      </c>
      <c r="H54" s="8" t="inlineStr">
        <is>
          <t>لا تعكس قيمة Origin القادمة في ترويسة Access-Control-Allow-Origin.</t>
        </is>
      </c>
      <c r="I54" s="8" t="inlineStr">
        <is>
          <t>فحص الترويسات والطرق، وإعدادات CORS وGraphQL.</t>
        </is>
      </c>
      <c r="J54" s="8" t="inlineStr">
        <is>
          <t>4.1.1; 4.1.4; 3.4.2; 3.5.1; 3.5.2; 4.3.1; 4.3.2; 4.4.1; 4.4.2</t>
        </is>
      </c>
      <c r="K54" s="8" t="inlineStr"/>
      <c r="L54" s="8" t="inlineStr"/>
      <c r="M54" s="8" t="inlineStr">
        <is>
          <t>A02:2025 Security Misconfiguration</t>
        </is>
      </c>
      <c r="N54" s="8" t="inlineStr">
        <is>
          <t>API8:2023 Security Misconfiguration; API4:2023 Unrestricted Resource Consumption</t>
        </is>
      </c>
      <c r="O54" s="8" t="inlineStr"/>
      <c r="P54" s="8" t="inlineStr">
        <is>
          <t>8.9</t>
        </is>
      </c>
      <c r="Q54" s="8" t="inlineStr"/>
      <c r="R54" s="6" t="inlineStr"/>
      <c r="S54" s="6" t="inlineStr"/>
      <c r="T54" s="6" t="inlineStr"/>
      <c r="U54" s="6" t="inlineStr"/>
      <c r="V54" s="6" t="inlineStr"/>
    </row>
    <row r="55">
      <c r="A55" s="7" t="inlineStr">
        <is>
          <t>ARC-ASC-08-06</t>
        </is>
      </c>
      <c r="B55" s="8" t="inlineStr">
        <is>
          <t>08 أمن واجهات API (API Security)</t>
        </is>
      </c>
      <c r="C55" s="8" t="inlineStr">
        <is>
          <t>استهلاك الواجهات الخارجية بأمان</t>
        </is>
      </c>
      <c r="D55" s="8" t="inlineStr">
        <is>
          <t>Safe Consumption of Third-party APIs</t>
        </is>
      </c>
      <c r="E55" s="8" t="inlineStr">
        <is>
          <t>2 قياسي (ASVS L2)</t>
        </is>
      </c>
      <c r="F55" s="8" t="inlineStr">
        <is>
          <t>ألا يثق التطبيق ثقة عمياء ببيانات تأتي من طرف ثالث.</t>
        </is>
      </c>
      <c r="G55" s="8" t="inlineStr">
        <is>
          <t>يجب أن تعامل البيانات القادمة من واجهات خارجية كمدخلات غير موثوقة يتحقق منها، وأن يكون الاتصال بها مشفراً مع التحقق من الشهادة، وأن تحدد مهل وحدود للرد، وأن يستمر التطبيق بأمان إذا فشلت.</t>
        </is>
      </c>
      <c r="H55" s="8" t="inlineStr">
        <is>
          <t>وثق كل واجهة خارجية في جرد نقاط التكامل في ARC-ASC-02-04 مع مالكها التعاقدي.</t>
        </is>
      </c>
      <c r="I55" s="8" t="inlineStr">
        <is>
          <t>جرد الواجهات الخارجية، واختبار سلوك التطبيق عند فشلها أو ردها بقيم غير متوقعة.</t>
        </is>
      </c>
      <c r="J55" s="8" t="inlineStr">
        <is>
          <t>12.3.2; 13.2.4; 16.5.2</t>
        </is>
      </c>
      <c r="K55" s="8" t="inlineStr">
        <is>
          <t>1-6-3-4</t>
        </is>
      </c>
      <c r="L55" s="8" t="inlineStr"/>
      <c r="M55" s="8" t="inlineStr">
        <is>
          <t>A06:2025 Insecure Design</t>
        </is>
      </c>
      <c r="N55" s="8" t="inlineStr">
        <is>
          <t>API10:2023 Unsafe Consumption of APIs</t>
        </is>
      </c>
      <c r="O55" s="8" t="inlineStr"/>
      <c r="P55" s="8" t="inlineStr">
        <is>
          <t>5.21; 8.26</t>
        </is>
      </c>
      <c r="Q55" s="8" t="inlineStr"/>
      <c r="R55" s="6" t="inlineStr"/>
      <c r="S55" s="6" t="inlineStr"/>
      <c r="T55" s="6" t="inlineStr"/>
      <c r="U55" s="6" t="inlineStr"/>
      <c r="V55" s="6" t="inlineStr"/>
    </row>
    <row r="56">
      <c r="A56" s="4" t="inlineStr">
        <is>
          <t>ARC-ASC-09-01</t>
        </is>
      </c>
      <c r="B56" s="5" t="inlineStr">
        <is>
          <t>09 سلسلة التوريد البرمجية والاعتماديات (Software Supply Chain and Dependencies)</t>
        </is>
      </c>
      <c r="C56" s="5" t="inlineStr">
        <is>
          <t>مصادر موثوقة ومرخصة للأدوات والمكتبات</t>
        </is>
      </c>
      <c r="D56" s="5" t="inlineStr">
        <is>
          <t>Trusted and Licensed Sources</t>
        </is>
      </c>
      <c r="E56" s="5" t="inlineStr">
        <is>
          <t>1 أساسي (ASVS L1)</t>
        </is>
      </c>
      <c r="F56" s="5" t="inlineStr">
        <is>
          <t>ألا تدخل إلى الكود مكتبة أو أداة من مصدر مجهول أو بترخيص لا يسمح باستخدامها.</t>
        </is>
      </c>
      <c r="G56" s="5" t="inlineStr">
        <is>
          <t>يجب أن تؤخذ أدوات التطوير والمكتبات من مستودعاتها الرسمية أو من مرآة داخلية معتمدة، وأن يتحقق من ترخيص كل مكتبة قبل إضافتها، وأن تكون للجهة قائمة بالتراخيص المسموحة وما يحتاج مراجعة.</t>
        </is>
      </c>
      <c r="H56" s="5" t="inlineStr">
        <is>
          <t>المرآة الداخلية أو المستودع الوسيط Proxy Repository يعطيك مكاناً واحداً للتحكم والفحص.</t>
        </is>
      </c>
      <c r="I56" s="5" t="inlineStr">
        <is>
          <t>قائمة المصادر المعتمدة، وسياسة التراخيص، وتقرير التراخيص لكل تطبيق.</t>
        </is>
      </c>
      <c r="J56" s="5" t="inlineStr">
        <is>
          <t>15.2.4</t>
        </is>
      </c>
      <c r="K56" s="5" t="inlineStr">
        <is>
          <t>1-6-3-2</t>
        </is>
      </c>
      <c r="L56" s="5" t="inlineStr"/>
      <c r="M56" s="5" t="inlineStr">
        <is>
          <t>A03:2025 Software Supply Chain Failures</t>
        </is>
      </c>
      <c r="N56" s="5" t="inlineStr"/>
      <c r="O56" s="5" t="inlineStr">
        <is>
          <t>PW.4.1; PW.4.4</t>
        </is>
      </c>
      <c r="P56" s="5" t="inlineStr">
        <is>
          <t>5.21; 5.32</t>
        </is>
      </c>
      <c r="Q56" s="5" t="inlineStr"/>
      <c r="R56" s="6" t="inlineStr"/>
      <c r="S56" s="6" t="inlineStr"/>
      <c r="T56" s="6" t="inlineStr"/>
      <c r="U56" s="6" t="inlineStr"/>
      <c r="V56" s="6" t="inlineStr"/>
    </row>
    <row r="57">
      <c r="A57" s="4" t="inlineStr">
        <is>
          <t>ARC-ASC-09-02</t>
        </is>
      </c>
      <c r="B57" s="5" t="inlineStr">
        <is>
          <t>09 سلسلة التوريد البرمجية والاعتماديات (Software Supply Chain and Dependencies)</t>
        </is>
      </c>
      <c r="C57" s="5" t="inlineStr">
        <is>
          <t>قائمة مكونات البرمجيات SBOM</t>
        </is>
      </c>
      <c r="D57" s="5" t="inlineStr">
        <is>
          <t>Software Bill of Materials</t>
        </is>
      </c>
      <c r="E57" s="5" t="inlineStr">
        <is>
          <t>2 قياسي (ASVS L2)</t>
        </is>
      </c>
      <c r="F57" s="5" t="inlineStr">
        <is>
          <t>أن تعرف الجهة خلال دقائق أي تطبيقاتها يستخدم مكتبة ظهرت فيها ثغرة اليوم.</t>
        </is>
      </c>
      <c r="G57" s="5" t="inlineStr">
        <is>
          <t>يجب أن تولد قائمة مكونات برمجيات SBOM بصيغة قياسية مثل CycloneDX أو SPDX لكل إصدار من التطبيق في خط CI، وأن تحفظ مع الإصدار في مكان مركزي يمكن البحث فيه.</t>
        </is>
      </c>
      <c r="H57" s="5" t="inlineStr">
        <is>
          <t>أدوات مثل Dependency-Track تقرأ ملفات SBOM وتنبهك عند ظهور ثغرة جديدة في مكون قديم.</t>
        </is>
      </c>
      <c r="I57" s="5" t="inlineStr">
        <is>
          <t>ملفات SBOM لكل إصدار، والمنصة التي تجمعها.</t>
        </is>
      </c>
      <c r="J57" s="5" t="inlineStr">
        <is>
          <t>15.1.2</t>
        </is>
      </c>
      <c r="K57" s="5" t="inlineStr">
        <is>
          <t>2-1-1</t>
        </is>
      </c>
      <c r="L57" s="5" t="inlineStr"/>
      <c r="M57" s="5" t="inlineStr">
        <is>
          <t>A03:2025 Software Supply Chain Failures</t>
        </is>
      </c>
      <c r="N57" s="5" t="inlineStr"/>
      <c r="O57" s="5" t="inlineStr">
        <is>
          <t>PS.3.2</t>
        </is>
      </c>
      <c r="P57" s="5" t="inlineStr">
        <is>
          <t>5.9; 5.21</t>
        </is>
      </c>
      <c r="Q57" s="5" t="inlineStr"/>
      <c r="R57" s="6" t="inlineStr"/>
      <c r="S57" s="6" t="inlineStr"/>
      <c r="T57" s="6" t="inlineStr"/>
      <c r="U57" s="6" t="inlineStr"/>
      <c r="V57" s="6" t="inlineStr"/>
    </row>
    <row r="58">
      <c r="A58" s="4" t="inlineStr">
        <is>
          <t>ARC-ASC-09-03</t>
        </is>
      </c>
      <c r="B58" s="5" t="inlineStr">
        <is>
          <t>09 سلسلة التوريد البرمجية والاعتماديات (Software Supply Chain and Dependencies)</t>
        </is>
      </c>
      <c r="C58" s="5" t="inlineStr">
        <is>
          <t>فحص الاعتماديات وأطر المعالجة</t>
        </is>
      </c>
      <c r="D58" s="5" t="inlineStr">
        <is>
          <t>Dependency Scanning and Remediation Time Frames</t>
        </is>
      </c>
      <c r="E58" s="5" t="inlineStr">
        <is>
          <t>1 أساسي (ASVS L1)</t>
        </is>
      </c>
      <c r="F58" s="5" t="inlineStr">
        <is>
          <t>ألا تبقى ثغرة معروفة في مكتبة مستخدمة أطول من المدة المقبولة.</t>
        </is>
      </c>
      <c r="G58" s="5" t="inlineStr">
        <is>
          <t>يجب أن تفحص الاعتماديات Dependencies بأداة SCA في كل بناء وبشكل دوري، وأن توثق مدد المعالجة حسب الخطورة، وألا يحتوي التطبيق على مكونات تجاوزت هذه المدد أو انتهى دعمها.</t>
        </is>
      </c>
      <c r="H58" s="5" t="inlineStr">
        <is>
          <t>المدد مثال تحدده الجهة حسب الخطر، والمهم أن تكون مكتوبة وأن يقاس الالتزام بها.</t>
        </is>
      </c>
      <c r="I58" s="5" t="inlineStr">
        <is>
          <t>تقارير SCA، ووثيقة مدد المعالجة، وتقرير الالتزام بها.</t>
        </is>
      </c>
      <c r="J58" s="5" t="inlineStr">
        <is>
          <t>15.1.1; 15.2.1</t>
        </is>
      </c>
      <c r="K58" s="5" t="inlineStr">
        <is>
          <t>2-10-3-1; 2-10-3-3</t>
        </is>
      </c>
      <c r="L58" s="5" t="inlineStr">
        <is>
          <t>2-9-1-2</t>
        </is>
      </c>
      <c r="M58" s="5" t="inlineStr">
        <is>
          <t>A03:2025 Software Supply Chain Failures</t>
        </is>
      </c>
      <c r="N58" s="5" t="inlineStr"/>
      <c r="O58" s="5" t="inlineStr">
        <is>
          <t>RV.1.1; RV.2</t>
        </is>
      </c>
      <c r="P58" s="5" t="inlineStr">
        <is>
          <t>8.8</t>
        </is>
      </c>
      <c r="Q58" s="5" t="inlineStr"/>
      <c r="R58" s="6" t="inlineStr"/>
      <c r="S58" s="6" t="inlineStr"/>
      <c r="T58" s="6" t="inlineStr"/>
      <c r="U58" s="6" t="inlineStr"/>
      <c r="V58" s="6" t="inlineStr"/>
    </row>
    <row r="59">
      <c r="A59" s="4" t="inlineStr">
        <is>
          <t>ARC-ASC-09-04</t>
        </is>
      </c>
      <c r="B59" s="5" t="inlineStr">
        <is>
          <t>09 سلسلة التوريد البرمجية والاعتماديات (Software Supply Chain and Dependencies)</t>
        </is>
      </c>
      <c r="C59" s="5" t="inlineStr">
        <is>
          <t>تثبيت الإصدارات وملفات القفل</t>
        </is>
      </c>
      <c r="D59" s="5" t="inlineStr">
        <is>
          <t>Pinned Versions and Lock Files</t>
        </is>
      </c>
      <c r="E59" s="5" t="inlineStr">
        <is>
          <t>2 قياسي (ASVS L2)</t>
        </is>
      </c>
      <c r="F59" s="5" t="inlineStr">
        <is>
          <t>أن يبنى الإصدار نفسه دائماً من المكونات نفسها، فلا يدخل إصدار خبيث جديد دون مراجعة.</t>
        </is>
      </c>
      <c r="G59" s="5" t="inlineStr">
        <is>
          <t>يجب أن تثبت إصدارات الاعتماديات المباشرة وغير المباشرة في ملفات قفل Lock Files مرفوعة إلى المستودع، مع التحقق من بصمتها Hash حيث يدعم مدير الحزم ذلك، وأن تأتي التحديثات عبر طلبات دمج تراجع وتفحص.</t>
        </is>
      </c>
      <c r="H59" s="5" t="inlineStr">
        <is>
          <t>أدوات مثل Renovate تفتح طلب دمج لكل تحديث، فيمر بالفحص والمراجعة كأي تغيير.</t>
        </is>
      </c>
      <c r="I59" s="5" t="inlineStr">
        <is>
          <t>ملفات القفل في المستودع، وسجل طلبات التحديث.</t>
        </is>
      </c>
      <c r="J59" s="5" t="inlineStr">
        <is>
          <t>15.2.4</t>
        </is>
      </c>
      <c r="K59" s="5" t="inlineStr"/>
      <c r="L59" s="5" t="inlineStr"/>
      <c r="M59" s="5" t="inlineStr">
        <is>
          <t>A03:2025 Software Supply Chain Failures; A08:2025 Software or Data Integrity Failures</t>
        </is>
      </c>
      <c r="N59" s="5" t="inlineStr"/>
      <c r="O59" s="5" t="inlineStr">
        <is>
          <t>PW.4.1; PS.1.1</t>
        </is>
      </c>
      <c r="P59" s="5" t="inlineStr">
        <is>
          <t>8.32</t>
        </is>
      </c>
      <c r="Q59" s="5" t="inlineStr"/>
      <c r="R59" s="6" t="inlineStr"/>
      <c r="S59" s="6" t="inlineStr"/>
      <c r="T59" s="6" t="inlineStr"/>
      <c r="U59" s="6" t="inlineStr"/>
      <c r="V59" s="6" t="inlineStr"/>
    </row>
    <row r="60">
      <c r="A60" s="4" t="inlineStr">
        <is>
          <t>ARC-ASC-09-05</t>
        </is>
      </c>
      <c r="B60" s="5" t="inlineStr">
        <is>
          <t>09 سلسلة التوريد البرمجية والاعتماديات (Software Supply Chain and Dependencies)</t>
        </is>
      </c>
      <c r="C60" s="5" t="inlineStr">
        <is>
          <t>Docker Images موثوقة ومفحوصة</t>
        </is>
      </c>
      <c r="D60" s="5" t="inlineStr">
        <is>
          <t>Trusted and Scanned Container Images</t>
        </is>
      </c>
      <c r="E60" s="5" t="inlineStr">
        <is>
          <t>2 قياسي (ASVS L2)</t>
        </is>
      </c>
      <c r="F60" s="5" t="inlineStr">
        <is>
          <t>ألا يعمل التطبيق فوق Image قديمة أو مجهولة المصدر فيها ثغرات معروفة.</t>
        </is>
      </c>
      <c r="G60" s="5" t="inlineStr">
        <is>
          <t>يجب أن تبنى ال Images من Images أساسية رسمية أو معتمدة بإصدار محدد، وأن تفحص بحثاً عن الثغرات والإعدادات الخاطئة قبل النشر، وأن تخزن في سجل Registry خاص بالجهة.</t>
        </is>
      </c>
      <c r="H60" s="5" t="inlineStr">
        <is>
          <t>ثبت ال Image الأساسية بالبصمة Digest وليس بالوسم latest.</t>
        </is>
      </c>
      <c r="I60" s="5" t="inlineStr">
        <is>
          <t>ملفات Dockerfile، وتقارير فحص ال Images، وإعدادات السجل الخاص.</t>
        </is>
      </c>
      <c r="J60" s="5" t="inlineStr"/>
      <c r="K60" s="5" t="inlineStr">
        <is>
          <t>1-6-3-2; 2-10-3-1</t>
        </is>
      </c>
      <c r="L60" s="5" t="inlineStr"/>
      <c r="M60" s="5" t="inlineStr">
        <is>
          <t>A03:2025 Software Supply Chain Failures; A02:2025 Security Misconfiguration</t>
        </is>
      </c>
      <c r="N60" s="5" t="inlineStr"/>
      <c r="O60" s="5" t="inlineStr">
        <is>
          <t>PW.4.1</t>
        </is>
      </c>
      <c r="P60" s="5" t="inlineStr">
        <is>
          <t>8.8; 8.19</t>
        </is>
      </c>
      <c r="Q60" s="5" t="inlineStr"/>
      <c r="R60" s="6" t="inlineStr"/>
      <c r="S60" s="6" t="inlineStr"/>
      <c r="T60" s="6" t="inlineStr"/>
      <c r="U60" s="6" t="inlineStr"/>
      <c r="V60" s="6" t="inlineStr"/>
    </row>
    <row r="61">
      <c r="A61" s="4" t="inlineStr">
        <is>
          <t>ARC-ASC-09-06</t>
        </is>
      </c>
      <c r="B61" s="5" t="inlineStr">
        <is>
          <t>09 سلسلة التوريد البرمجية والاعتماديات (Software Supply Chain and Dependencies)</t>
        </is>
      </c>
      <c r="C61" s="5" t="inlineStr">
        <is>
          <t>مراجعة المكون قبل إضافته</t>
        </is>
      </c>
      <c r="D61" s="5" t="inlineStr">
        <is>
          <t>New Dependency Review</t>
        </is>
      </c>
      <c r="E61" s="5" t="inlineStr">
        <is>
          <t>2 قياسي (ASVS L2)</t>
        </is>
      </c>
      <c r="F61" s="5" t="inlineStr">
        <is>
          <t>ألا تضاف مكتبة إلى الكود لأنها أول نتيجة في البحث.</t>
        </is>
      </c>
      <c r="G61" s="5" t="inlineStr">
        <is>
          <t>يجب أن تمر إضافة أي اعتمادية جديدة بمراجعة قصيرة تسأل عن الحاجة إليها وصيانتها ومصدرها وترخيصها وتاريخ ثغراتها وصلاحياتها، وأن يعتمد إدخالها في طلب الدمج.</t>
        </is>
      </c>
      <c r="H61" s="5" t="inlineStr">
        <is>
          <t>المكتبة الصغيرة لوظيفة سطر واحد تضيف خطراً أكبر من فائدتها.</t>
        </is>
      </c>
      <c r="I61" s="5" t="inlineStr">
        <is>
          <t>تعليقات المراجعة على طلبات الدمج التي تضيف اعتماديات.</t>
        </is>
      </c>
      <c r="J61" s="5" t="inlineStr">
        <is>
          <t>15.1.4</t>
        </is>
      </c>
      <c r="K61" s="5" t="inlineStr"/>
      <c r="L61" s="5" t="inlineStr"/>
      <c r="M61" s="5" t="inlineStr">
        <is>
          <t>A03:2025 Software Supply Chain Failures</t>
        </is>
      </c>
      <c r="N61" s="5" t="inlineStr"/>
      <c r="O61" s="5" t="inlineStr">
        <is>
          <t>PW.4.4</t>
        </is>
      </c>
      <c r="P61" s="5" t="inlineStr">
        <is>
          <t>5.21</t>
        </is>
      </c>
      <c r="Q61" s="5" t="inlineStr"/>
      <c r="R61" s="6" t="inlineStr"/>
      <c r="S61" s="6" t="inlineStr"/>
      <c r="T61" s="6" t="inlineStr"/>
      <c r="U61" s="6" t="inlineStr"/>
      <c r="V61" s="6" t="inlineStr"/>
    </row>
    <row r="62">
      <c r="A62" s="7" t="inlineStr">
        <is>
          <t>ARC-ASC-10-01</t>
        </is>
      </c>
      <c r="B62" s="8" t="inlineStr">
        <is>
          <t>10 خط CI/CD وحماية الكود المصدري (CI/CD Pipeline and Source Code Protection)</t>
        </is>
      </c>
      <c r="C62" s="8" t="inlineStr">
        <is>
          <t>حماية مستودع الكود والوصول إليه</t>
        </is>
      </c>
      <c r="D62" s="8" t="inlineStr">
        <is>
          <t>Source Code Repository Protection</t>
        </is>
      </c>
      <c r="E62" s="8" t="inlineStr">
        <is>
          <t>1 أساسي (ASVS L1)</t>
        </is>
      </c>
      <c r="F62" s="8" t="inlineStr">
        <is>
          <t>ألا يقرأ الكود أو يعدله إلا من يحتاج إلى ذلك، وأن يعرف من فعل ماذا.</t>
        </is>
      </c>
      <c r="G62" s="8" t="inlineStr">
        <is>
          <t>يجب أن يحفظ الكود المصدري في مستودع مركزي بمصادقة متعددة العوامل للمستخدمين وصلاحيات أقل ما يمكن وسجلات للوصول، وأن تراجع الصلاحيات دورياً وتلغى عند انتهاء الحاجة، وأن ينسخ المستودع احتياطياً.</t>
        </is>
      </c>
      <c r="H62" s="8" t="inlineStr">
        <is>
          <t>مفاتيح النشر Deploy Keys والتوكنات الشخصية جزء من الوصول ويجب أن تراجع مثل الحسابات.</t>
        </is>
      </c>
      <c r="I62" s="8" t="inlineStr">
        <is>
          <t>تقرير صلاحيات المستودعات، وإعدادات MFA، ونسخ احتياطية مختبرة.</t>
        </is>
      </c>
      <c r="J62" s="8" t="inlineStr"/>
      <c r="K62" s="8" t="inlineStr">
        <is>
          <t>2-2-3-5</t>
        </is>
      </c>
      <c r="L62" s="8" t="inlineStr">
        <is>
          <t>1-3-2-2</t>
        </is>
      </c>
      <c r="M62" s="8" t="inlineStr"/>
      <c r="N62" s="8" t="inlineStr"/>
      <c r="O62" s="8" t="inlineStr">
        <is>
          <t>PS.1.1; PS.3.1</t>
        </is>
      </c>
      <c r="P62" s="8" t="inlineStr">
        <is>
          <t>8.4</t>
        </is>
      </c>
      <c r="Q62" s="8" t="inlineStr"/>
      <c r="R62" s="6" t="inlineStr"/>
      <c r="S62" s="6" t="inlineStr"/>
      <c r="T62" s="6" t="inlineStr"/>
      <c r="U62" s="6" t="inlineStr"/>
      <c r="V62" s="6" t="inlineStr"/>
    </row>
    <row r="63">
      <c r="A63" s="7" t="inlineStr">
        <is>
          <t>ARC-ASC-10-02</t>
        </is>
      </c>
      <c r="B63" s="8" t="inlineStr">
        <is>
          <t>10 خط CI/CD وحماية الكود المصدري (CI/CD Pipeline and Source Code Protection)</t>
        </is>
      </c>
      <c r="C63" s="8" t="inlineStr">
        <is>
          <t>حماية الفرع الرئيسي والمراجعة الإلزامية</t>
        </is>
      </c>
      <c r="D63" s="8" t="inlineStr">
        <is>
          <t>Branch Protection and Mandatory Review</t>
        </is>
      </c>
      <c r="E63" s="8" t="inlineStr">
        <is>
          <t>1 أساسي (ASVS L1)</t>
        </is>
      </c>
      <c r="F63" s="8" t="inlineStr">
        <is>
          <t>ألا يصل تغيير إلى الفرع الذي ينشر منه دون مراجعة وفحص.</t>
        </is>
      </c>
      <c r="G63" s="8" t="inlineStr">
        <is>
          <t>يجب أن يحمى الفرع الرئيسي من الدفع المباشر وإعادة كتابة التاريخ، وأن يتطلب الدمج موافقة مراجع غير الكاتب ونجاح الفحوص الأمنية، وأن تحدد ملفات CODEOWNERS أصحاب المسارات الحساسة.</t>
        </is>
      </c>
      <c r="H63" s="8" t="inlineStr">
        <is>
          <t>فعل شرط موافقة المالك في إعدادات حماية الفرع، وإلا تبقى CODEOWNERS اقتراحاً.</t>
        </is>
      </c>
      <c r="I63" s="8" t="inlineStr">
        <is>
          <t>إعدادات حماية الفرع، وملف CODEOWNERS، وعينة من طلبات الدمج المعتمدة.</t>
        </is>
      </c>
      <c r="J63" s="8" t="inlineStr"/>
      <c r="K63" s="8" t="inlineStr"/>
      <c r="L63" s="8" t="inlineStr">
        <is>
          <t>1-3-2-1; 1-3-2-2</t>
        </is>
      </c>
      <c r="M63" s="8" t="inlineStr"/>
      <c r="N63" s="8" t="inlineStr"/>
      <c r="O63" s="8" t="inlineStr">
        <is>
          <t>PS.1.1; PW.7.2</t>
        </is>
      </c>
      <c r="P63" s="8" t="inlineStr">
        <is>
          <t>8.4; 8.32</t>
        </is>
      </c>
      <c r="Q63" s="8" t="inlineStr"/>
      <c r="R63" s="6" t="inlineStr"/>
      <c r="S63" s="6" t="inlineStr"/>
      <c r="T63" s="6" t="inlineStr"/>
      <c r="U63" s="6" t="inlineStr"/>
      <c r="V63" s="6" t="inlineStr"/>
    </row>
    <row r="64">
      <c r="A64" s="7" t="inlineStr">
        <is>
          <t>ARC-ASC-10-03</t>
        </is>
      </c>
      <c r="B64" s="8" t="inlineStr">
        <is>
          <t>10 خط CI/CD وحماية الكود المصدري (CI/CD Pipeline and Source Code Protection)</t>
        </is>
      </c>
      <c r="C64" s="8" t="inlineStr">
        <is>
          <t>حماية خط CI/CD نفسه</t>
        </is>
      </c>
      <c r="D64" s="8" t="inlineStr">
        <is>
          <t>Pipeline Hardening</t>
        </is>
      </c>
      <c r="E64" s="8" t="inlineStr">
        <is>
          <t>2 قياسي (ASVS L2)</t>
        </is>
      </c>
      <c r="F64" s="8" t="inlineStr">
        <is>
          <t>ألا يصبح خط CI/CD أسهل طريق إلى الإنتاج وأسراره.</t>
        </is>
      </c>
      <c r="G64" s="8" t="inlineStr">
        <is>
          <t>يجب أن تعمل مهام CI على Runners معزولة ومحدثة، وبتوكنات ذات صلاحيات أقل ما يمكن وعمر قصير، وألا تحصل طلبات الدمج من مصادر غير موثوقة على أسرار الإنتاج، وأن تثبت الإضافات Actions بإصدار أو بصمة محددة، وأن تسجل كل عمليات النشر.</t>
        </is>
      </c>
      <c r="H64" s="8" t="inlineStr">
        <is>
          <t>الإضافة المأخوذة بوسم متحرك قد تتغير بين يوم وآخر دون علمك.</t>
        </is>
      </c>
      <c r="I64" s="8" t="inlineStr">
        <is>
          <t>إعدادات ال Runners والصلاحيات، وملفات الخط، وسجل النشر.</t>
        </is>
      </c>
      <c r="J64" s="8" t="inlineStr"/>
      <c r="K64" s="8" t="inlineStr"/>
      <c r="L64" s="8" t="inlineStr"/>
      <c r="M64" s="8" t="inlineStr">
        <is>
          <t>A08:2025 Software or Data Integrity Failures; A03:2025 Software Supply Chain Failures</t>
        </is>
      </c>
      <c r="N64" s="8" t="inlineStr"/>
      <c r="O64" s="8" t="inlineStr">
        <is>
          <t>PO.3.2; PO.5.1</t>
        </is>
      </c>
      <c r="P64" s="8" t="inlineStr">
        <is>
          <t>8.25; 8.31</t>
        </is>
      </c>
      <c r="Q64" s="8" t="inlineStr"/>
      <c r="R64" s="6" t="inlineStr"/>
      <c r="S64" s="6" t="inlineStr"/>
      <c r="T64" s="6" t="inlineStr"/>
      <c r="U64" s="6" t="inlineStr"/>
      <c r="V64" s="6" t="inlineStr"/>
    </row>
    <row r="65">
      <c r="A65" s="7" t="inlineStr">
        <is>
          <t>ARC-ASC-10-04</t>
        </is>
      </c>
      <c r="B65" s="8" t="inlineStr">
        <is>
          <t>10 خط CI/CD وحماية الكود المصدري (CI/CD Pipeline and Source Code Protection)</t>
        </is>
      </c>
      <c r="C65" s="8" t="inlineStr">
        <is>
          <t>فحص الأسرار في المستودع والخط</t>
        </is>
      </c>
      <c r="D65" s="8" t="inlineStr">
        <is>
          <t>Secret Scanning in Repository and Pipeline</t>
        </is>
      </c>
      <c r="E65" s="8" t="inlineStr">
        <is>
          <t>1 أساسي (ASVS L1)</t>
        </is>
      </c>
      <c r="F65" s="8" t="inlineStr">
        <is>
          <t>أن يكتشف السر المسرب قبل أن يكتشفه غيرك.</t>
        </is>
      </c>
      <c r="G65" s="8" t="inlineStr">
        <is>
          <t>يجب أن تفحص كل عملية دفع وكل طلب دمج بحثاً عن الأسرار، وأن يفحص تاريخ المستودع كاملاً مرة على الأقل، وأن يغير أي سر يكتشف فوراً ويوثق ذلك.</t>
        </is>
      </c>
      <c r="H65" s="8" t="inlineStr">
        <is>
          <t>اجعل الفحص يوقف الخط عند اكتشاف سر حقيقي، مع آلية موثقة للنتائج الخاطئة.</t>
        </is>
      </c>
      <c r="I65" s="8" t="inlineStr">
        <is>
          <t>إعدادات الفحص في الخط، وتقرير الفحص الكامل، وسجل معالجة النتائج.</t>
        </is>
      </c>
      <c r="J65" s="8" t="inlineStr">
        <is>
          <t>13.3.1</t>
        </is>
      </c>
      <c r="K65" s="8" t="inlineStr"/>
      <c r="L65" s="8" t="inlineStr">
        <is>
          <t>2-3-1-7</t>
        </is>
      </c>
      <c r="M65" s="8" t="inlineStr">
        <is>
          <t>A04:2025 Cryptographic Failures</t>
        </is>
      </c>
      <c r="N65" s="8" t="inlineStr"/>
      <c r="O65" s="8" t="inlineStr">
        <is>
          <t>PS.1.1; PW.7.2</t>
        </is>
      </c>
      <c r="P65" s="8" t="inlineStr">
        <is>
          <t>8.4</t>
        </is>
      </c>
      <c r="Q65" s="8" t="inlineStr"/>
      <c r="R65" s="6" t="inlineStr"/>
      <c r="S65" s="6" t="inlineStr"/>
      <c r="T65" s="6" t="inlineStr"/>
      <c r="U65" s="6" t="inlineStr"/>
      <c r="V65" s="6" t="inlineStr"/>
    </row>
    <row r="66">
      <c r="A66" s="7" t="inlineStr">
        <is>
          <t>ARC-ASC-10-05</t>
        </is>
      </c>
      <c r="B66" s="8" t="inlineStr">
        <is>
          <t>10 خط CI/CD وحماية الكود المصدري (CI/CD Pipeline and Source Code Protection)</t>
        </is>
      </c>
      <c r="C66" s="8" t="inlineStr">
        <is>
          <t>بوابات أمنية بمعايير نجاح مكتوبة</t>
        </is>
      </c>
      <c r="D66" s="8" t="inlineStr">
        <is>
          <t>Security Gates with Written Criteria</t>
        </is>
      </c>
      <c r="E66" s="8" t="inlineStr">
        <is>
          <t>1 أساسي (ASVS L1)</t>
        </is>
      </c>
      <c r="F66" s="8" t="inlineStr">
        <is>
          <t>أن يكون قرار «هل هذا الإصدار جاهز أمنياً؟» قاعدة مكتوبة وليس رأياً.</t>
        </is>
      </c>
      <c r="G66" s="8" t="inlineStr">
        <is>
          <t>يجب أن تعمل في خط CI فحوص SAST وSCA وفحص الأسرار وفحص ال Images على كل تغيير، وأن تكون معايير إيقاف الخط مكتوبة (مثل عدم وجود نتائج حرجة جديدة)، وأن يأخذ كل استثناء قراراً موثقاً.</t>
        </is>
      </c>
      <c r="H66" s="8" t="inlineStr">
        <is>
          <t>ابدأ بإيقاف الخط على النتائج الجديدة فقط، ثم عالج النتائج القديمة بخطة، حتى لا يتعطل الفريق في اليوم الأول.</t>
        </is>
      </c>
      <c r="I66" s="8" t="inlineStr">
        <is>
          <t>ملفات الخط، ووثيقة معايير النجاح، وسجل الاستثناءات.</t>
        </is>
      </c>
      <c r="J66" s="8" t="inlineStr"/>
      <c r="K66" s="8" t="inlineStr">
        <is>
          <t>1-6-3-3</t>
        </is>
      </c>
      <c r="L66" s="8" t="inlineStr"/>
      <c r="M66" s="8" t="inlineStr"/>
      <c r="N66" s="8" t="inlineStr"/>
      <c r="O66" s="8" t="inlineStr">
        <is>
          <t>PO.3.1; PO.4.1; PW.7.2</t>
        </is>
      </c>
      <c r="P66" s="8" t="inlineStr">
        <is>
          <t>8.25; 8.29</t>
        </is>
      </c>
      <c r="Q66" s="8" t="inlineStr"/>
      <c r="R66" s="6" t="inlineStr"/>
      <c r="S66" s="6" t="inlineStr"/>
      <c r="T66" s="6" t="inlineStr"/>
      <c r="U66" s="6" t="inlineStr"/>
      <c r="V66" s="6" t="inlineStr"/>
    </row>
    <row r="67">
      <c r="A67" s="7" t="inlineStr">
        <is>
          <t>ARC-ASC-10-06</t>
        </is>
      </c>
      <c r="B67" s="8" t="inlineStr">
        <is>
          <t>10 خط CI/CD وحماية الكود المصدري (CI/CD Pipeline and Source Code Protection)</t>
        </is>
      </c>
      <c r="C67" s="8" t="inlineStr">
        <is>
          <t>سلامة البناء وتوقيع الإصدارات</t>
        </is>
      </c>
      <c r="D67" s="8" t="inlineStr">
        <is>
          <t>Build Integrity and Signed Releases</t>
        </is>
      </c>
      <c r="E67" s="8" t="inlineStr">
        <is>
          <t>3 حساس (ASVS L3)</t>
        </is>
      </c>
      <c r="F67" s="8" t="inlineStr">
        <is>
          <t>أن تستطيع الجهة إثبات أن ما يعمل في الإنتاج هو ما بني من الكود المراجع.</t>
        </is>
      </c>
      <c r="G67" s="8" t="inlineStr">
        <is>
          <t>يجب أن تبنى الإصدارات في خط CI فقط وليس على أجهزة المطورين، وأن توقع ال Images والحزم الناتجة وتحفظ بيانات مصدرها Provenance، وأن يتحقق من التوقيع قبل النشر.</t>
        </is>
      </c>
      <c r="H67" s="8" t="inlineStr">
        <is>
          <t>أدوات مثل Cosign توقع ال Images، وإطار SLSA يصف مستويات سلامة البناء.</t>
        </is>
      </c>
      <c r="I67" s="8" t="inlineStr">
        <is>
          <t>إعدادات التوقيع والتحقق، وبيانات المصدر لعينة من الإصدارات.</t>
        </is>
      </c>
      <c r="J67" s="8" t="inlineStr"/>
      <c r="K67" s="8" t="inlineStr"/>
      <c r="L67" s="8" t="inlineStr"/>
      <c r="M67" s="8" t="inlineStr">
        <is>
          <t>A08:2025 Software or Data Integrity Failures</t>
        </is>
      </c>
      <c r="N67" s="8" t="inlineStr"/>
      <c r="O67" s="8" t="inlineStr">
        <is>
          <t>PS.2.1; PS.3.1; PW.6.2</t>
        </is>
      </c>
      <c r="P67" s="8" t="inlineStr">
        <is>
          <t>8.32</t>
        </is>
      </c>
      <c r="Q67" s="8" t="inlineStr"/>
      <c r="R67" s="6" t="inlineStr"/>
      <c r="S67" s="6" t="inlineStr"/>
      <c r="T67" s="6" t="inlineStr"/>
      <c r="U67" s="6" t="inlineStr"/>
      <c r="V67" s="6" t="inlineStr"/>
    </row>
    <row r="68">
      <c r="A68" s="7" t="inlineStr">
        <is>
          <t>ARC-ASC-10-07</t>
        </is>
      </c>
      <c r="B68" s="8" t="inlineStr">
        <is>
          <t>10 خط CI/CD وحماية الكود المصدري (CI/CD Pipeline and Source Code Protection)</t>
        </is>
      </c>
      <c r="C68" s="8" t="inlineStr">
        <is>
          <t>فصل البيئات والترحيل الآمن إلى الإنتاج</t>
        </is>
      </c>
      <c r="D68" s="8" t="inlineStr">
        <is>
          <t>Environment Separation and Secure Promotion</t>
        </is>
      </c>
      <c r="E68" s="8" t="inlineStr">
        <is>
          <t>1 أساسي (ASVS L1)</t>
        </is>
      </c>
      <c r="F68" s="8" t="inlineStr">
        <is>
          <t>ألا تحمل بيئة الاختبار إلى الإنتاج حساباتها وبياناتها وكلمات مرورها.</t>
        </is>
      </c>
      <c r="G68" s="8" t="inlineStr">
        <is>
          <t>يجب أن تفصل بيئات التطوير والاختبار عن الإنتاج في الشبكة والحسابات والأسرار، وأن يتم الترحيل إلى الإنتاج عبر خط آلي معتمد ينقل الإصدار نفسه الذي اختبر، مع حذف أي بيانات أو حسابات أو كلمات مرور خاصة ببيئة الاختبار قبل الترحيل.</t>
        </is>
      </c>
      <c r="H68" s="8" t="inlineStr">
        <is>
          <t>الإصدار الذي يعاد بناؤه للإنتاج ليس هو الإصدار الذي اختبرته، فرحل ال Image نفسها ببصمتها.</t>
        </is>
      </c>
      <c r="I68" s="8" t="inlineStr">
        <is>
          <t>مخطط البيئات، وسجل الترحيل، وقائمة تحقق ما قبل الترحيل.</t>
        </is>
      </c>
      <c r="J68" s="8" t="inlineStr"/>
      <c r="K68" s="8" t="inlineStr">
        <is>
          <t>2-5-3-2</t>
        </is>
      </c>
      <c r="L68" s="8" t="inlineStr">
        <is>
          <t>1-3-2-4; 2-6-1-5</t>
        </is>
      </c>
      <c r="M68" s="8" t="inlineStr"/>
      <c r="N68" s="8" t="inlineStr"/>
      <c r="O68" s="8" t="inlineStr">
        <is>
          <t>PO.5.1</t>
        </is>
      </c>
      <c r="P68" s="8" t="inlineStr">
        <is>
          <t>8.31; 8.32; 8.33</t>
        </is>
      </c>
      <c r="Q68" s="8" t="inlineStr"/>
      <c r="R68" s="6" t="inlineStr"/>
      <c r="S68" s="6" t="inlineStr"/>
      <c r="T68" s="6" t="inlineStr"/>
      <c r="U68" s="6" t="inlineStr"/>
      <c r="V68" s="6" t="inlineStr"/>
    </row>
    <row r="69">
      <c r="A69" s="4" t="inlineStr">
        <is>
          <t>ARC-ASC-11-01</t>
        </is>
      </c>
      <c r="B69" s="5" t="inlineStr">
        <is>
          <t>11 الاختبار الأمني ومراجعة الكود قبل الإطلاق (Security Testing and Review before Release)</t>
        </is>
      </c>
      <c r="C69" s="5" t="inlineStr">
        <is>
          <t>المراجعة الأمنية لكل طلب دمج</t>
        </is>
      </c>
      <c r="D69" s="5" t="inlineStr">
        <is>
          <t>Security Review of Every Pull Request</t>
        </is>
      </c>
      <c r="E69" s="5" t="inlineStr">
        <is>
          <t>1 أساسي (ASVS L1)</t>
        </is>
      </c>
      <c r="F69" s="5" t="inlineStr">
        <is>
          <t>أن يسأل المراجع الأسئلة الأمنية في كل تغيير وليس قبل الإطلاق فقط.</t>
        </is>
      </c>
      <c r="G69" s="5" t="inlineStr">
        <is>
          <t>يجب أن تتضمن مراجعة كل طلب دمج قائمة أسئلة أمنية مكتوبة في قالب طلب الدمج PR Template، وأن تراجع المسارات الحساسة من صاحبها المحدد في CODEOWNERS.</t>
        </is>
      </c>
      <c r="H69" s="5" t="inlineStr">
        <is>
          <t>القائمة القصيرة التي تستخدم كل يوم أنفع من القائمة الطويلة التي لا يقرؤها أحد.</t>
        </is>
      </c>
      <c r="I69" s="5" t="inlineStr">
        <is>
          <t>قالب طلب الدمج، وعينة من تعليقات المراجعة.</t>
        </is>
      </c>
      <c r="J69" s="5" t="inlineStr"/>
      <c r="K69" s="5" t="inlineStr"/>
      <c r="L69" s="5" t="inlineStr">
        <is>
          <t>1-3-2-1</t>
        </is>
      </c>
      <c r="M69" s="5" t="inlineStr"/>
      <c r="N69" s="5" t="inlineStr"/>
      <c r="O69" s="5" t="inlineStr">
        <is>
          <t>PW.7.1; PW.7.2</t>
        </is>
      </c>
      <c r="P69" s="5" t="inlineStr">
        <is>
          <t>8.28; 8.29</t>
        </is>
      </c>
      <c r="Q69" s="5" t="inlineStr"/>
      <c r="R69" s="6" t="inlineStr"/>
      <c r="S69" s="6" t="inlineStr"/>
      <c r="T69" s="6" t="inlineStr"/>
      <c r="U69" s="6" t="inlineStr"/>
      <c r="V69" s="6" t="inlineStr"/>
    </row>
    <row r="70">
      <c r="A70" s="4" t="inlineStr">
        <is>
          <t>ARC-ASC-11-02</t>
        </is>
      </c>
      <c r="B70" s="5" t="inlineStr">
        <is>
          <t>11 الاختبار الأمني ومراجعة الكود قبل الإطلاق (Security Testing and Review before Release)</t>
        </is>
      </c>
      <c r="C70" s="5" t="inlineStr">
        <is>
          <t>التحليل الثابت للكود SAST</t>
        </is>
      </c>
      <c r="D70" s="5" t="inlineStr">
        <is>
          <t>Static Application Security Testing</t>
        </is>
      </c>
      <c r="E70" s="5" t="inlineStr">
        <is>
          <t>1 أساسي (ASVS L1)</t>
        </is>
      </c>
      <c r="F70" s="5" t="inlineStr">
        <is>
          <t>أن تكتشف أنماط الثغرات المعروفة في الكود آلياً قبل الدمج.</t>
        </is>
      </c>
      <c r="G70" s="5" t="inlineStr">
        <is>
          <t>يجب أن يعمل فحص SAST بقواعد مناسبة للغات المستخدمة وبقواعد معيار البرمجة الآمنة في الجهة على كل طلب دمج، وأن تفرز النتائج وتعالج أو تستثنى بقرار موثق.</t>
        </is>
      </c>
      <c r="H70" s="5" t="inlineStr">
        <is>
          <t>أداة SAST لا تعرف قواعد عملك، لذلك لا تغني عن المراجعة البشرية واختبارات الصلاحيات.</t>
        </is>
      </c>
      <c r="I70" s="5" t="inlineStr">
        <is>
          <t>إعدادات الأداة وقواعدها، وتقارير الفحص، وسجل الفرز.</t>
        </is>
      </c>
      <c r="J70" s="5" t="inlineStr"/>
      <c r="K70" s="5" t="inlineStr">
        <is>
          <t>1-6-3-3</t>
        </is>
      </c>
      <c r="L70" s="5" t="inlineStr">
        <is>
          <t>1-3-2-1</t>
        </is>
      </c>
      <c r="M70" s="5" t="inlineStr"/>
      <c r="N70" s="5" t="inlineStr"/>
      <c r="O70" s="5" t="inlineStr">
        <is>
          <t>PW.7.2</t>
        </is>
      </c>
      <c r="P70" s="5" t="inlineStr">
        <is>
          <t>8.29</t>
        </is>
      </c>
      <c r="Q70" s="5" t="inlineStr"/>
      <c r="R70" s="6" t="inlineStr"/>
      <c r="S70" s="6" t="inlineStr"/>
      <c r="T70" s="6" t="inlineStr"/>
      <c r="U70" s="6" t="inlineStr"/>
      <c r="V70" s="6" t="inlineStr"/>
    </row>
    <row r="71">
      <c r="A71" s="4" t="inlineStr">
        <is>
          <t>ARC-ASC-11-03</t>
        </is>
      </c>
      <c r="B71" s="5" t="inlineStr">
        <is>
          <t>11 الاختبار الأمني ومراجعة الكود قبل الإطلاق (Security Testing and Review before Release)</t>
        </is>
      </c>
      <c r="C71" s="5" t="inlineStr">
        <is>
          <t>الفحص أثناء التشغيل DAST</t>
        </is>
      </c>
      <c r="D71" s="5" t="inlineStr">
        <is>
          <t>Dynamic Application Security Testing</t>
        </is>
      </c>
      <c r="E71" s="5" t="inlineStr">
        <is>
          <t>2 قياسي (ASVS L2)</t>
        </is>
      </c>
      <c r="F71" s="5" t="inlineStr">
        <is>
          <t>أن تكتشف المشكلات التي لا تظهر إلا والتطبيق يعمل، مثل الترويسات والإعدادات والمسارات المكشوفة.</t>
        </is>
      </c>
      <c r="G71" s="5" t="inlineStr">
        <is>
          <t>يجب أن يجرى فحص DAST على بيئة اختبار مطابقة للإنتاج قبل كل إصدار رئيسي ودورياً، وأن يشمل المسارات المصادقة، وأن تفرز نتائجه وتعالج.</t>
        </is>
      </c>
      <c r="H71" s="5" t="inlineStr">
        <is>
          <t>شغل الفحص السريع في الخط والفحص الكامل في جدول دوري، ولا تشغله على الإنتاج دون إذن مكتوب.</t>
        </is>
      </c>
      <c r="I71" s="5" t="inlineStr">
        <is>
          <t>تقارير DAST، ونطاق الفحص، وسجل المعالجة.</t>
        </is>
      </c>
      <c r="J71" s="5" t="inlineStr"/>
      <c r="K71" s="5" t="inlineStr">
        <is>
          <t>1-6-3-3; 2-10-3-1</t>
        </is>
      </c>
      <c r="L71" s="5" t="inlineStr"/>
      <c r="M71" s="5" t="inlineStr"/>
      <c r="N71" s="5" t="inlineStr"/>
      <c r="O71" s="5" t="inlineStr">
        <is>
          <t>PW.8.2</t>
        </is>
      </c>
      <c r="P71" s="5" t="inlineStr">
        <is>
          <t>8.29</t>
        </is>
      </c>
      <c r="Q71" s="5" t="inlineStr"/>
      <c r="R71" s="6" t="inlineStr"/>
      <c r="S71" s="6" t="inlineStr"/>
      <c r="T71" s="6" t="inlineStr"/>
      <c r="U71" s="6" t="inlineStr"/>
      <c r="V71" s="6" t="inlineStr"/>
    </row>
    <row r="72">
      <c r="A72" s="4" t="inlineStr">
        <is>
          <t>ARC-ASC-11-04</t>
        </is>
      </c>
      <c r="B72" s="5" t="inlineStr">
        <is>
          <t>11 الاختبار الأمني ومراجعة الكود قبل الإطلاق (Security Testing and Review before Release)</t>
        </is>
      </c>
      <c r="C72" s="5" t="inlineStr">
        <is>
          <t>اختبار التطبيق مقابل متطلباته</t>
        </is>
      </c>
      <c r="D72" s="5" t="inlineStr">
        <is>
          <t>Compliance Testing against Security Requirements</t>
        </is>
      </c>
      <c r="E72" s="5" t="inlineStr">
        <is>
          <t>1 أساسي (ASVS L1)</t>
        </is>
      </c>
      <c r="F72" s="5" t="inlineStr">
        <is>
          <t>أن يثبت بالدليل أن التطبيق يحقق متطلبات الأمان المعتمدة له قبل إطلاقه.</t>
        </is>
      </c>
      <c r="G72" s="5" t="inlineStr">
        <is>
          <t>يجب أن تختبر متطلبات الأمان المعتمدة للتطبيق قبل كل إطلاق، آلياً حيث أمكن ويدوياً حيث لا يمكن، وأن يسجل لكل متطلب نتيجته (ناجح أو فاشل أو لا ينطبق) والدليل عليه.</t>
        </is>
      </c>
      <c r="H72" s="5" t="inlineStr">
        <is>
          <t>ملف الضوابط المرفق فيه أعمدة الحالة والدليل، فاستخدمه سجلاً للاختبار.</t>
        </is>
      </c>
      <c r="I72" s="5" t="inlineStr">
        <is>
          <t>سجل نتائج الاختبار لكل متطلب بتاريخ الإصدار.</t>
        </is>
      </c>
      <c r="J72" s="5" t="inlineStr"/>
      <c r="K72" s="5" t="inlineStr">
        <is>
          <t>1-6-3-3</t>
        </is>
      </c>
      <c r="L72" s="5" t="inlineStr">
        <is>
          <t>2-13-2</t>
        </is>
      </c>
      <c r="M72" s="5" t="inlineStr"/>
      <c r="N72" s="5" t="inlineStr"/>
      <c r="O72" s="5" t="inlineStr">
        <is>
          <t>PO.4.1; PW.8.2</t>
        </is>
      </c>
      <c r="P72" s="5" t="inlineStr">
        <is>
          <t>8.29</t>
        </is>
      </c>
      <c r="Q72" s="5" t="inlineStr"/>
      <c r="R72" s="6" t="inlineStr"/>
      <c r="S72" s="6" t="inlineStr"/>
      <c r="T72" s="6" t="inlineStr"/>
      <c r="U72" s="6" t="inlineStr"/>
      <c r="V72" s="6" t="inlineStr"/>
    </row>
    <row r="73">
      <c r="A73" s="4" t="inlineStr">
        <is>
          <t>ARC-ASC-11-05</t>
        </is>
      </c>
      <c r="B73" s="5" t="inlineStr">
        <is>
          <t>11 الاختبار الأمني ومراجعة الكود قبل الإطلاق (Security Testing and Review before Release)</t>
        </is>
      </c>
      <c r="C73" s="5" t="inlineStr">
        <is>
          <t>مراجعة الإعدادات والتحصين قبل الإطلاق</t>
        </is>
      </c>
      <c r="D73" s="5" t="inlineStr">
        <is>
          <t>Configuration and Hardening Review before Launch</t>
        </is>
      </c>
      <c r="E73" s="5" t="inlineStr">
        <is>
          <t>1 أساسي (ASVS L1)</t>
        </is>
      </c>
      <c r="F73" s="5" t="inlineStr">
        <is>
          <t>ألا يطلق التطبيق بإعدادات المطور أو بإعدادات افتراضية غير آمنة.</t>
        </is>
      </c>
      <c r="G73" s="5" t="inlineStr">
        <is>
          <t>يجب أن تراجع إعدادات التطبيق والخوادم والمكونات وتحصينها Hardening وحزم تحديثاتها قبل الإطلاق وقبل كل تغيير جوهري، وفق خط أساس آمن Secure Baseline موثق.</t>
        </is>
      </c>
      <c r="H73" s="5" t="inlineStr">
        <is>
          <t>حول خط الأساس إلى فحص آلي، فالمراجعة اليدوية تنسى بنداً في كل مرة.</t>
        </is>
      </c>
      <c r="I73" s="5" t="inlineStr">
        <is>
          <t>خط الأساس الموثق، وتقرير المراجعة قبل الإطلاق.</t>
        </is>
      </c>
      <c r="J73" s="5" t="inlineStr">
        <is>
          <t>13.4.1; 13.4.2; 15.2.3</t>
        </is>
      </c>
      <c r="K73" s="5" t="inlineStr">
        <is>
          <t>1-6-3-5; 1-6-2-2</t>
        </is>
      </c>
      <c r="L73" s="5" t="inlineStr">
        <is>
          <t>2-3-1-6</t>
        </is>
      </c>
      <c r="M73" s="5" t="inlineStr">
        <is>
          <t>A02:2025 Security Misconfiguration</t>
        </is>
      </c>
      <c r="N73" s="5" t="inlineStr"/>
      <c r="O73" s="5" t="inlineStr">
        <is>
          <t>PW.9.1; PW.9.2</t>
        </is>
      </c>
      <c r="P73" s="5" t="inlineStr">
        <is>
          <t>8.9</t>
        </is>
      </c>
      <c r="Q73" s="5" t="inlineStr"/>
      <c r="R73" s="6" t="inlineStr"/>
      <c r="S73" s="6" t="inlineStr"/>
      <c r="T73" s="6" t="inlineStr"/>
      <c r="U73" s="6" t="inlineStr"/>
      <c r="V73" s="6" t="inlineStr"/>
    </row>
    <row r="74">
      <c r="A74" s="4" t="inlineStr">
        <is>
          <t>ARC-ASC-11-06</t>
        </is>
      </c>
      <c r="B74" s="5" t="inlineStr">
        <is>
          <t>11 الاختبار الأمني ومراجعة الكود قبل الإطلاق (Security Testing and Review before Release)</t>
        </is>
      </c>
      <c r="C74" s="5" t="inlineStr">
        <is>
          <t>مراجعة الكود الأمنية قبل إطلاق الأنظمة الحساسة</t>
        </is>
      </c>
      <c r="D74" s="5" t="inlineStr">
        <is>
          <t>Pre-release Security Source Code Review for Critical Systems</t>
        </is>
      </c>
      <c r="E74" s="5" t="inlineStr">
        <is>
          <t>3 حساس (ASVS L3)</t>
        </is>
      </c>
      <c r="F74" s="5" t="inlineStr">
        <is>
          <t>أن يراجع كود النظام الحساس كاملاً بعين أمنية قبل وصوله إلى الإنتاج.</t>
        </is>
      </c>
      <c r="G74" s="5" t="inlineStr">
        <is>
          <t>يجب أن تجرى للأنظمة الحساسة مراجعة أمنية للكود المصدري قبل الإطلاق من فريق مؤهل مستقل عن فريق التطوير، تغطي المسارات الحساسة ونتائج الأدوات، وأن تعالج النتائج الحرجة قبل الإطلاق.</t>
        </is>
      </c>
      <c r="H74" s="5" t="inlineStr">
        <is>
          <t>هذه المراجعة إضافة إلى مراجعة كل طلب دمج في ARC-ASC-11-01 وليست بديلاً عنها.</t>
        </is>
      </c>
      <c r="I74" s="5" t="inlineStr">
        <is>
          <t>تقرير المراجعة ونطاقها، وإغلاق النتائج الحرجة.</t>
        </is>
      </c>
      <c r="J74" s="5" t="inlineStr"/>
      <c r="K74" s="5" t="inlineStr"/>
      <c r="L74" s="5" t="inlineStr">
        <is>
          <t>1-3-2-1</t>
        </is>
      </c>
      <c r="M74" s="5" t="inlineStr"/>
      <c r="N74" s="5" t="inlineStr"/>
      <c r="O74" s="5" t="inlineStr">
        <is>
          <t>PW.7.2</t>
        </is>
      </c>
      <c r="P74" s="5" t="inlineStr">
        <is>
          <t>8.29</t>
        </is>
      </c>
      <c r="Q74" s="5" t="inlineStr"/>
      <c r="R74" s="6" t="inlineStr"/>
      <c r="S74" s="6" t="inlineStr"/>
      <c r="T74" s="6" t="inlineStr"/>
      <c r="U74" s="6" t="inlineStr"/>
      <c r="V74" s="6" t="inlineStr"/>
    </row>
    <row r="75">
      <c r="A75" s="4" t="inlineStr">
        <is>
          <t>ARC-ASC-11-07</t>
        </is>
      </c>
      <c r="B75" s="5" t="inlineStr">
        <is>
          <t>11 الاختبار الأمني ومراجعة الكود قبل الإطلاق (Security Testing and Review before Release)</t>
        </is>
      </c>
      <c r="C75" s="5" t="inlineStr">
        <is>
          <t>اختبار الاختراق</t>
        </is>
      </c>
      <c r="D75" s="5" t="inlineStr">
        <is>
          <t>Penetration Testing</t>
        </is>
      </c>
      <c r="E75" s="5" t="inlineStr">
        <is>
          <t>2 قياسي (ASVS L2)</t>
        </is>
      </c>
      <c r="F75" s="5" t="inlineStr">
        <is>
          <t>أن يختبر فريق مؤهل التطبيق كما يختبره المهاجم الحقيقي.</t>
        </is>
      </c>
      <c r="G75" s="5" t="inlineStr">
        <is>
          <t>يجب أن تشمل اختبارات الاختراق الدورية كل التطبيقات المقدمة عبر الإنترنت ومكوناتها، وأن تجرى قبل إطلاق التطبيقات الجديدة من الدرجة 2 و3، وكل ستة أشهر على الأقل للأنظمة الحساسة، وأن تعالج نتائجها وتعاد للتحقق.</t>
        </is>
      </c>
      <c r="H75" s="5" t="inlineStr">
        <is>
          <t>أعط المختبر وثيقة المتطلبات ومصفوفة الصلاحيات، فالاختبار المبني عليها يجد أكثر من الاختبار الأعمى.</t>
        </is>
      </c>
      <c r="I75" s="5" t="inlineStr">
        <is>
          <t>تقارير الاختبار، وخطة المعالجة، وتقرير إعادة التحقق.</t>
        </is>
      </c>
      <c r="J75" s="5" t="inlineStr"/>
      <c r="K75" s="5" t="inlineStr">
        <is>
          <t>2-11-3-1; 2-11-3-2</t>
        </is>
      </c>
      <c r="L75" s="5" t="inlineStr">
        <is>
          <t>2-10-1-1; 2-10-2</t>
        </is>
      </c>
      <c r="M75" s="5" t="inlineStr"/>
      <c r="N75" s="5" t="inlineStr"/>
      <c r="O75" s="5" t="inlineStr">
        <is>
          <t>PW.8.2</t>
        </is>
      </c>
      <c r="P75" s="5" t="inlineStr">
        <is>
          <t>8.8; 8.29</t>
        </is>
      </c>
      <c r="Q75" s="5" t="inlineStr"/>
      <c r="R75" s="6" t="inlineStr"/>
      <c r="S75" s="6" t="inlineStr"/>
      <c r="T75" s="6" t="inlineStr"/>
      <c r="U75" s="6" t="inlineStr"/>
      <c r="V75" s="6" t="inlineStr"/>
    </row>
    <row r="76">
      <c r="A76" s="4" t="inlineStr">
        <is>
          <t>ARC-ASC-11-08</t>
        </is>
      </c>
      <c r="B76" s="5" t="inlineStr">
        <is>
          <t>11 الاختبار الأمني ومراجعة الكود قبل الإطلاق (Security Testing and Review before Release)</t>
        </is>
      </c>
      <c r="C76" s="5" t="inlineStr">
        <is>
          <t>إدارة الثغرات المكتشفة والإفصاح عنها</t>
        </is>
      </c>
      <c r="D76" s="5" t="inlineStr">
        <is>
          <t>Vulnerability Triage, Remediation and Disclosure</t>
        </is>
      </c>
      <c r="E76" s="5" t="inlineStr">
        <is>
          <t>1 أساسي (ASVS L1)</t>
        </is>
      </c>
      <c r="F76" s="5" t="inlineStr">
        <is>
          <t>أن تعالج كل ثغرة تكتشف بحسب خطورتها، وأن يعرف من يجد ثغرة كيف يبلغ عنها.</t>
        </is>
      </c>
      <c r="G76" s="5" t="inlineStr">
        <is>
          <t>يجب أن تسجل كل ثغرة تكتشف في التطبيق في سجل واحد وتصنف حسب الخطورة وتعالج في المدة المحددة لها، مع تحليل السبب الجذري للثغرات المتكررة، ويجب أن تنشر الجهة طريقة للإبلاغ عن الثغرات مثل ملف security.txt.</t>
        </is>
      </c>
      <c r="H76" s="5" t="inlineStr">
        <is>
          <t>الثغرة نفسها إذا ظهرت مرتين فالمشكلة في العملية وليست في السطر، وهذا ما يقصده تحليل السبب الجذري.</t>
        </is>
      </c>
      <c r="I76" s="5" t="inlineStr">
        <is>
          <t>سجل الثغرات بمدد المعالجة، وتقارير السبب الجذري، وصفحة الإبلاغ.</t>
        </is>
      </c>
      <c r="J76" s="5" t="inlineStr"/>
      <c r="K76" s="5" t="inlineStr">
        <is>
          <t>2-10-3-2; 2-10-3-3</t>
        </is>
      </c>
      <c r="L76" s="5" t="inlineStr">
        <is>
          <t>2-9-1-3</t>
        </is>
      </c>
      <c r="M76" s="5" t="inlineStr"/>
      <c r="N76" s="5" t="inlineStr"/>
      <c r="O76" s="5" t="inlineStr">
        <is>
          <t>RV.1.3; RV.2; RV.3</t>
        </is>
      </c>
      <c r="P76" s="5" t="inlineStr">
        <is>
          <t>8.8</t>
        </is>
      </c>
      <c r="Q76" s="5" t="inlineStr"/>
      <c r="R76" s="6" t="inlineStr"/>
      <c r="S76" s="6" t="inlineStr"/>
      <c r="T76" s="6" t="inlineStr"/>
      <c r="U76" s="6" t="inlineStr"/>
      <c r="V76" s="6" t="inlineStr"/>
    </row>
    <row r="77">
      <c r="A77" s="7" t="inlineStr">
        <is>
          <t>ARC-ASC-12-01</t>
        </is>
      </c>
      <c r="B77" s="8" t="inlineStr">
        <is>
          <t>12 النشر والحماية أثناء التشغيل (Deployment and Runtime Protection)</t>
        </is>
      </c>
      <c r="C77" s="8" t="inlineStr">
        <is>
          <t>جدار حماية تطبيقات الويب</t>
        </is>
      </c>
      <c r="D77" s="8" t="inlineStr">
        <is>
          <t>Web Application Firewall</t>
        </is>
      </c>
      <c r="E77" s="8" t="inlineStr">
        <is>
          <t>1 أساسي (ASVS L1)</t>
        </is>
      </c>
      <c r="F77" s="8" t="inlineStr">
        <is>
          <t>أن توجد طبقة تصد الهجمات المعروفة قبل وصولها إلى التطبيق، وتمنح الفريق وقتاً حين تظهر ثغرة جديدة.</t>
        </is>
      </c>
      <c r="G77" s="8" t="inlineStr">
        <is>
          <t>يجب أن تحمى التطبيقات الخارجية بجدار حماية تطبيقات الويب WAF بقواعد تغطي فئات OWASP Top 10 على الأقل، وأن يعمل في وضع المنع بعد فترة ضبط موثقة، وأن تراجع قواعده وتنبيهاته دورياً.</t>
        </is>
      </c>
      <c r="H77" s="8" t="inlineStr">
        <is>
          <t>ال WAF لا يصلح الثغرة في الكود، فاستخدمه حماية إضافية وتصحيحاً مؤقتاً حتى يصل الإصلاح.</t>
        </is>
      </c>
      <c r="I77" s="8" t="inlineStr">
        <is>
          <t>إعدادات ال WAF ووضعه، وتقرير مراجعة القواعد والتنبيهات.</t>
        </is>
      </c>
      <c r="J77" s="8" t="inlineStr"/>
      <c r="K77" s="8" t="inlineStr">
        <is>
          <t>2-15-3-1</t>
        </is>
      </c>
      <c r="L77" s="8" t="inlineStr">
        <is>
          <t>2-12-1-2</t>
        </is>
      </c>
      <c r="M77" s="8" t="inlineStr">
        <is>
          <t>A02:2025 Security Misconfiguration</t>
        </is>
      </c>
      <c r="N77" s="8" t="inlineStr"/>
      <c r="O77" s="8" t="inlineStr"/>
      <c r="P77" s="8" t="inlineStr">
        <is>
          <t>8.20</t>
        </is>
      </c>
      <c r="Q77" s="8" t="inlineStr"/>
      <c r="R77" s="6" t="inlineStr"/>
      <c r="S77" s="6" t="inlineStr"/>
      <c r="T77" s="6" t="inlineStr"/>
      <c r="U77" s="6" t="inlineStr"/>
      <c r="V77" s="6" t="inlineStr"/>
    </row>
    <row r="78">
      <c r="A78" s="7" t="inlineStr">
        <is>
          <t>ARC-ASC-12-02</t>
        </is>
      </c>
      <c r="B78" s="8" t="inlineStr">
        <is>
          <t>12 النشر والحماية أثناء التشغيل (Deployment and Runtime Protection)</t>
        </is>
      </c>
      <c r="C78" s="8" t="inlineStr">
        <is>
          <t>HTTPS إلزامي وHSTS</t>
        </is>
      </c>
      <c r="D78" s="8" t="inlineStr">
        <is>
          <t>Mandatory HTTPS and HSTS</t>
        </is>
      </c>
      <c r="E78" s="8" t="inlineStr">
        <is>
          <t>1 أساسي (ASVS L1)</t>
        </is>
      </c>
      <c r="F78" s="8" t="inlineStr">
        <is>
          <t>ألا يصل المستخدم إلى التطبيق عبر اتصال غير مشفر ولو مرة واحدة.</t>
        </is>
      </c>
      <c r="G78" s="8" t="inlineStr">
        <is>
          <t>يجب أن تقدم التطبيقات الخارجية عبر HTTPS فقط، مع تحويل HTTP إلى HTTPS، وترويسة Strict-Transport-Security على كل الردود، وتجديد آلي للشهادات مع تنبيه قبل انتهائها.</t>
        </is>
      </c>
      <c r="H78" s="8" t="inlineStr">
        <is>
          <t>ابدأ بمدة HSTS قصيرة ثم زدها بعد التأكد أن كل النطاقات الفرعية تعمل بـ HTTPS.</t>
        </is>
      </c>
      <c r="I78" s="8" t="inlineStr">
        <is>
          <t>فحص الترويسات وإعادة التوجيه، وإعدادات تجديد الشهادات.</t>
        </is>
      </c>
      <c r="J78" s="8" t="inlineStr">
        <is>
          <t>3.4.1; 12.2.1; 12.2.2</t>
        </is>
      </c>
      <c r="K78" s="8" t="inlineStr">
        <is>
          <t>2-15-3-3</t>
        </is>
      </c>
      <c r="L78" s="8" t="inlineStr">
        <is>
          <t>2-13-3-2</t>
        </is>
      </c>
      <c r="M78" s="8" t="inlineStr">
        <is>
          <t>A04:2025 Cryptographic Failures</t>
        </is>
      </c>
      <c r="N78" s="8" t="inlineStr"/>
      <c r="O78" s="8" t="inlineStr"/>
      <c r="P78" s="8" t="inlineStr">
        <is>
          <t>8.24</t>
        </is>
      </c>
      <c r="Q78" s="8" t="inlineStr"/>
      <c r="R78" s="6" t="inlineStr"/>
      <c r="S78" s="6" t="inlineStr"/>
      <c r="T78" s="6" t="inlineStr"/>
      <c r="U78" s="6" t="inlineStr"/>
      <c r="V78" s="6" t="inlineStr"/>
    </row>
    <row r="79">
      <c r="A79" s="7" t="inlineStr">
        <is>
          <t>ARC-ASC-12-03</t>
        </is>
      </c>
      <c r="B79" s="8" t="inlineStr">
        <is>
          <t>12 النشر والحماية أثناء التشغيل (Deployment and Runtime Protection)</t>
        </is>
      </c>
      <c r="C79" s="8" t="inlineStr">
        <is>
          <t>ترويسات الأمان وإعدادات الكوكيز</t>
        </is>
      </c>
      <c r="D79" s="8" t="inlineStr">
        <is>
          <t>Security Headers and Cookie Attributes</t>
        </is>
      </c>
      <c r="E79" s="8" t="inlineStr">
        <is>
          <t>2 قياسي (ASVS L2)</t>
        </is>
      </c>
      <c r="F79" s="8" t="inlineStr">
        <is>
          <t>أن يستخدم التطبيق حمايات المتصفح المدمجة ضد XSS والتأطير وتسريب المعلومات.</t>
        </is>
      </c>
      <c r="G79" s="8" t="inlineStr">
        <is>
          <t>يجب أن ترسل الردود ترويسات Content-Security-Policy وX-Content-Type-Options وReferrer-Policy وframe-ancestors بقيم مناسبة، وأن تحمل كوكيز الجلسة السمات Secure وHttpOnly وSameSite المناسبة والبادئة __Host- حيث أمكن.</t>
        </is>
      </c>
      <c r="H79" s="8" t="inlineStr">
        <is>
          <t>ابدأ سياسة CSP في وضع التقرير Report-Only ثم فعلها بعد مراجعة المخالفات.</t>
        </is>
      </c>
      <c r="I79" s="8" t="inlineStr">
        <is>
          <t>فحص الترويسات والكوكيز على الصفحات الرئيسية.</t>
        </is>
      </c>
      <c r="J79" s="8" t="inlineStr">
        <is>
          <t>3.4.3; 3.4.4; 3.4.5; 3.4.6; 3.3.1; 3.3.2; 3.3.3; 3.3.4</t>
        </is>
      </c>
      <c r="K79" s="8" t="inlineStr"/>
      <c r="L79" s="8" t="inlineStr"/>
      <c r="M79" s="8" t="inlineStr">
        <is>
          <t>A02:2025 Security Misconfiguration</t>
        </is>
      </c>
      <c r="N79" s="8" t="inlineStr"/>
      <c r="O79" s="8" t="inlineStr"/>
      <c r="P79" s="8" t="inlineStr">
        <is>
          <t>8.9</t>
        </is>
      </c>
      <c r="Q79" s="8" t="inlineStr"/>
      <c r="R79" s="6" t="inlineStr"/>
      <c r="S79" s="6" t="inlineStr"/>
      <c r="T79" s="6" t="inlineStr"/>
      <c r="U79" s="6" t="inlineStr"/>
      <c r="V79" s="6" t="inlineStr"/>
    </row>
    <row r="80">
      <c r="A80" s="7" t="inlineStr">
        <is>
          <t>ARC-ASC-12-04</t>
        </is>
      </c>
      <c r="B80" s="8" t="inlineStr">
        <is>
          <t>12 النشر والحماية أثناء التشغيل (Deployment and Runtime Protection)</t>
        </is>
      </c>
      <c r="C80" s="8" t="inlineStr">
        <is>
          <t>عدم تسريب المعلومات في الإنتاج</t>
        </is>
      </c>
      <c r="D80" s="8" t="inlineStr">
        <is>
          <t>No Information Leakage in Production</t>
        </is>
      </c>
      <c r="E80" s="8" t="inlineStr">
        <is>
          <t>1 أساسي (ASVS L1)</t>
        </is>
      </c>
      <c r="F80" s="8" t="inlineStr">
        <is>
          <t>ألا يعطي التطبيق المهاجم خريطة لما بداخله.</t>
        </is>
      </c>
      <c r="G80" s="8" t="inlineStr">
        <is>
          <t>يجب ألا تنشر بيانات التحكم بالمصادر مثل مجلد .git، وأن تعطل أوضاع التصحيح Debug وقوائم المجلدات وطريقة TRACE في الإنتاج، وألا تكشف تفاصيل إصدارات المكونات، وألا تكون صفحات التوثيق والمراقبة الداخلية متاحة للعموم.</t>
        </is>
      </c>
      <c r="H80" s="8" t="inlineStr">
        <is>
          <t>أضف هذه البنود إلى فحص DAST السريع، فهي تكتشف آلياً بسهولة.</t>
        </is>
      </c>
      <c r="I80" s="8" t="inlineStr">
        <is>
          <t>نتائج الفحص على الإنتاج، وإعدادات الإنتاج.</t>
        </is>
      </c>
      <c r="J80" s="8" t="inlineStr">
        <is>
          <t>13.4.1; 13.4.2; 13.4.3; 13.4.4; 13.4.5; 13.4.6</t>
        </is>
      </c>
      <c r="K80" s="8" t="inlineStr"/>
      <c r="L80" s="8" t="inlineStr"/>
      <c r="M80" s="8" t="inlineStr">
        <is>
          <t>A02:2025 Security Misconfiguration</t>
        </is>
      </c>
      <c r="N80" s="8" t="inlineStr">
        <is>
          <t>API8:2023 Security Misconfiguration</t>
        </is>
      </c>
      <c r="O80" s="8" t="inlineStr">
        <is>
          <t>PW.9.2</t>
        </is>
      </c>
      <c r="P80" s="8" t="inlineStr">
        <is>
          <t>8.9</t>
        </is>
      </c>
      <c r="Q80" s="8" t="inlineStr"/>
      <c r="R80" s="6" t="inlineStr"/>
      <c r="S80" s="6" t="inlineStr"/>
      <c r="T80" s="6" t="inlineStr"/>
      <c r="U80" s="6" t="inlineStr"/>
      <c r="V80" s="6" t="inlineStr"/>
    </row>
    <row r="81">
      <c r="A81" s="7" t="inlineStr">
        <is>
          <t>ARC-ASC-12-05</t>
        </is>
      </c>
      <c r="B81" s="8" t="inlineStr">
        <is>
          <t>12 النشر والحماية أثناء التشغيل (Deployment and Runtime Protection)</t>
        </is>
      </c>
      <c r="C81" s="8" t="inlineStr">
        <is>
          <t>التطبيق خلف ال Reverse Proxy بشكل صحيح</t>
        </is>
      </c>
      <c r="D81" s="8" t="inlineStr">
        <is>
          <t>Correct Operation behind a Reverse Proxy</t>
        </is>
      </c>
      <c r="E81" s="8" t="inlineStr">
        <is>
          <t>1 أساسي (ASVS L1)</t>
        </is>
      </c>
      <c r="F81" s="8" t="inlineStr">
        <is>
          <t>ألا يخدع التطبيق بترويسات يرسلها المستخدم ويظنها من ال Reverse Proxy.</t>
        </is>
      </c>
      <c r="G81" s="8" t="inlineStr">
        <is>
          <t>يجب أن يثق التطبيق بترويسات مثل X-Forwarded-For وX-Forwarded-Proto من ال Reverse Proxy المعروف فقط، وأن ينقل عنوان المستخدم الأصلي بشكل صحيح للسجلات وتحديد الطلبات، وألا تكون منافذ التطبيق متاحة إلا من ال Reverse Proxy.</t>
        </is>
      </c>
      <c r="H81" s="8" t="inlineStr">
        <is>
          <t>تحديد الطلبات الذي يرى كل الطلبات من عنوان ال Reverse Proxy يوقف كل المستخدمين معاً.</t>
        </is>
      </c>
      <c r="I81" s="8" t="inlineStr">
        <is>
          <t>إعدادات الثقة بال Proxy في التطبيق، وقواعد الشبكة.</t>
        </is>
      </c>
      <c r="J81" s="8" t="inlineStr">
        <is>
          <t>15.3.4; 4.1.3; 4.2.1</t>
        </is>
      </c>
      <c r="K81" s="8" t="inlineStr"/>
      <c r="L81" s="8" t="inlineStr"/>
      <c r="M81" s="8" t="inlineStr">
        <is>
          <t>A02:2025 Security Misconfiguration</t>
        </is>
      </c>
      <c r="N81" s="8" t="inlineStr"/>
      <c r="O81" s="8" t="inlineStr"/>
      <c r="P81" s="8" t="inlineStr">
        <is>
          <t>8.20</t>
        </is>
      </c>
      <c r="Q81" s="8" t="inlineStr"/>
      <c r="R81" s="6" t="inlineStr"/>
      <c r="S81" s="6" t="inlineStr"/>
      <c r="T81" s="6" t="inlineStr"/>
      <c r="U81" s="6" t="inlineStr"/>
      <c r="V81" s="6" t="inlineStr"/>
    </row>
    <row r="82">
      <c r="A82" s="7" t="inlineStr">
        <is>
          <t>ARC-ASC-12-06</t>
        </is>
      </c>
      <c r="B82" s="8" t="inlineStr">
        <is>
          <t>12 النشر والحماية أثناء التشغيل (Deployment and Runtime Protection)</t>
        </is>
      </c>
      <c r="C82" s="8" t="inlineStr">
        <is>
          <t>تشغيل ال Containers بأقل صلاحية</t>
        </is>
      </c>
      <c r="D82" s="8" t="inlineStr">
        <is>
          <t>Least-privilege Container Runtime</t>
        </is>
      </c>
      <c r="E82" s="8" t="inlineStr">
        <is>
          <t>2 قياسي (ASVS L2)</t>
        </is>
      </c>
      <c r="F82" s="8" t="inlineStr">
        <is>
          <t>أن يبقى أثر اختراق التطبيق داخل ال Container ولا يصل إلى السيرفر.</t>
        </is>
      </c>
      <c r="G82" s="8" t="inlineStr">
        <is>
          <t>يجب أن تعمل ال Containers بمستخدم غير root، وبنظام ملفات للقراءة فقط حيث أمكن، ودون صلاحيات إضافية Capabilities أو وضع privileged، ودون ربط ملف Docker Socket، مع حدود للذاكرة والمعالج.</t>
        </is>
      </c>
      <c r="H82" s="8" t="inlineStr">
        <is>
          <t>ابدأ بالتطبيقات المعرضة للإنترنت، وأضف هذه الإعدادات إلى قالب Compose الموحد في الجهة.</t>
        </is>
      </c>
      <c r="I82" s="8" t="inlineStr">
        <is>
          <t>ملفات Compose أو Kubernetes، وتقرير فحص الإعدادات.</t>
        </is>
      </c>
      <c r="J82" s="8" t="inlineStr">
        <is>
          <t>15.2.3</t>
        </is>
      </c>
      <c r="K82" s="8" t="inlineStr">
        <is>
          <t>2-3-3</t>
        </is>
      </c>
      <c r="L82" s="8" t="inlineStr"/>
      <c r="M82" s="8" t="inlineStr">
        <is>
          <t>A02:2025 Security Misconfiguration</t>
        </is>
      </c>
      <c r="N82" s="8" t="inlineStr"/>
      <c r="O82" s="8" t="inlineStr">
        <is>
          <t>PW.9.1</t>
        </is>
      </c>
      <c r="P82" s="8" t="inlineStr">
        <is>
          <t>8.9; 8.19</t>
        </is>
      </c>
      <c r="Q82" s="8" t="inlineStr"/>
      <c r="R82" s="6" t="inlineStr"/>
      <c r="S82" s="6" t="inlineStr"/>
      <c r="T82" s="6" t="inlineStr"/>
      <c r="U82" s="6" t="inlineStr"/>
      <c r="V82" s="6" t="inlineStr"/>
    </row>
    <row r="83">
      <c r="A83" s="7" t="inlineStr">
        <is>
          <t>ARC-ASC-12-07</t>
        </is>
      </c>
      <c r="B83" s="8" t="inlineStr">
        <is>
          <t>12 النشر والحماية أثناء التشغيل (Deployment and Runtime Protection)</t>
        </is>
      </c>
      <c r="C83" s="8" t="inlineStr">
        <is>
          <t>التحديثات وحزم الإصلاح</t>
        </is>
      </c>
      <c r="D83" s="8" t="inlineStr">
        <is>
          <t>Patch Management of the Runtime</t>
        </is>
      </c>
      <c r="E83" s="8" t="inlineStr">
        <is>
          <t>1 أساسي (ASVS L1)</t>
        </is>
      </c>
      <c r="F83" s="8" t="inlineStr">
        <is>
          <t>ألا تبقى ثغرة معروفة في نظام التشغيل أو الخادم أو بيئة التشغيل بعد صدور إصلاحها.</t>
        </is>
      </c>
      <c r="G83" s="8" t="inlineStr">
        <is>
          <t>يجب أن تحدث مكونات بيئة التشغيل (نظام التشغيل، والخادم، وبيئة اللغة، وال Images الأساسية) وفق مدد موثقة، مرة في الشهر على الأقل للأنظمة الحساسة المتصلة بالإنترنت، بعد التحقق منها في بيئة غير الإنتاج.</t>
        </is>
      </c>
      <c r="H83" s="8" t="inlineStr">
        <is>
          <t>إعادة بناء ال Image دورياً حتى دون تغيير في الكود تجلب إصلاحات ال Image الأساسية.</t>
        </is>
      </c>
      <c r="I83" s="8" t="inlineStr">
        <is>
          <t>سجل التحديثات، وتقارير الفحص بعد التحديث.</t>
        </is>
      </c>
      <c r="J83" s="8" t="inlineStr"/>
      <c r="K83" s="8" t="inlineStr">
        <is>
          <t>2-3-3-3; 2-10-3-4</t>
        </is>
      </c>
      <c r="L83" s="8" t="inlineStr">
        <is>
          <t>2-3-1-3; 2-9-1-2</t>
        </is>
      </c>
      <c r="M83" s="8" t="inlineStr">
        <is>
          <t>A03:2025 Software Supply Chain Failures</t>
        </is>
      </c>
      <c r="N83" s="8" t="inlineStr"/>
      <c r="O83" s="8" t="inlineStr">
        <is>
          <t>RV.2</t>
        </is>
      </c>
      <c r="P83" s="8" t="inlineStr">
        <is>
          <t>8.8</t>
        </is>
      </c>
      <c r="Q83" s="8" t="inlineStr"/>
      <c r="R83" s="6" t="inlineStr"/>
      <c r="S83" s="6" t="inlineStr"/>
      <c r="T83" s="6" t="inlineStr"/>
      <c r="U83" s="6" t="inlineStr"/>
      <c r="V83" s="6" t="inlineStr"/>
    </row>
    <row r="84">
      <c r="A84" s="7" t="inlineStr">
        <is>
          <t>ARC-ASC-12-08</t>
        </is>
      </c>
      <c r="B84" s="8" t="inlineStr">
        <is>
          <t>12 النشر والحماية أثناء التشغيل (Deployment and Runtime Protection)</t>
        </is>
      </c>
      <c r="C84" s="8" t="inlineStr">
        <is>
          <t>سياسة الاستخدام الآمن للمستخدمين</t>
        </is>
      </c>
      <c r="D84" s="8" t="inlineStr">
        <is>
          <t>Secure Usage Policy for Users</t>
        </is>
      </c>
      <c r="E84" s="8" t="inlineStr">
        <is>
          <t>1 أساسي (ASVS L1)</t>
        </is>
      </c>
      <c r="F84" s="8" t="inlineStr">
        <is>
          <t>أن يعرف المستخدم ما المتوقع منه وكيف يحمي حسابه، وكيف يبلغ عن المشكلات.</t>
        </is>
      </c>
      <c r="G84" s="8" t="inlineStr">
        <is>
          <t>يجب أن تنشر للتطبيقات الخارجية سياسة استخدام آمن واضحة للمستخدمين، تشمل حماية بيانات الدخول، والتحذير من التصيد، وطريقة التواصل الرسمية، وطريقة الإبلاغ عن مشكلة أمنية.</t>
        </is>
      </c>
      <c r="H84" s="8" t="inlineStr">
        <is>
          <t>اربط السياسة من صفحة الدخول ومن رسائل التسجيل، واجعلها قصيرة بلغة المستخدم.</t>
        </is>
      </c>
      <c r="I84" s="8" t="inlineStr">
        <is>
          <t>رابط السياسة المنشورة وتاريخ آخر تحديث.</t>
        </is>
      </c>
      <c r="J84" s="8" t="inlineStr"/>
      <c r="K84" s="8" t="inlineStr">
        <is>
          <t>2-15-3-4</t>
        </is>
      </c>
      <c r="L84" s="8" t="inlineStr">
        <is>
          <t>2-13-3-3</t>
        </is>
      </c>
      <c r="M84" s="8" t="inlineStr"/>
      <c r="N84" s="8" t="inlineStr"/>
      <c r="O84" s="8" t="inlineStr"/>
      <c r="P84" s="8" t="inlineStr">
        <is>
          <t>5.10</t>
        </is>
      </c>
      <c r="Q84" s="8" t="inlineStr"/>
      <c r="R84" s="6" t="inlineStr"/>
      <c r="S84" s="6" t="inlineStr"/>
      <c r="T84" s="6" t="inlineStr"/>
      <c r="U84" s="6" t="inlineStr"/>
      <c r="V84" s="6" t="inlineStr"/>
    </row>
    <row r="85">
      <c r="A85" s="4" t="inlineStr">
        <is>
          <t>ARC-ASC-13-01</t>
        </is>
      </c>
      <c r="B85" s="5" t="inlineStr">
        <is>
          <t>13 السجلات والتدقيق والجاهزية للحوادث (Logging, Audit and Incident Readiness)</t>
        </is>
      </c>
      <c r="C85" s="5" t="inlineStr">
        <is>
          <t>جرد السجلات ومحتواها</t>
        </is>
      </c>
      <c r="D85" s="5" t="inlineStr">
        <is>
          <t>Logging Inventory and Log Content</t>
        </is>
      </c>
      <c r="E85" s="5" t="inlineStr">
        <is>
          <t>2 قياسي (ASVS L2)</t>
        </is>
      </c>
      <c r="F85" s="5" t="inlineStr">
        <is>
          <t>أن تعرف الجهة ما يسجله كل تطبيق وأين، وأن يكون في كل سجل ما يكفي للتحقيق.</t>
        </is>
      </c>
      <c r="G85" s="5" t="inlineStr">
        <is>
          <t>يجب أن يوجد جرد لما يسجل في كل طبقة من التطبيق وأين يرسل، وأن يحمل كل سجل الوقت المتزامن والمستخدم والمصدر والعملية والنتيجة بصيغة قابلة للمعالجة الآلية مثل JSON.</t>
        </is>
      </c>
      <c r="H85" s="5" t="inlineStr">
        <is>
          <t>السجل الذي لا يقرؤه نظام جمع السجلات لا يفيد عند الحادث.</t>
        </is>
      </c>
      <c r="I85" s="5" t="inlineStr">
        <is>
          <t>جرد السجلات، وعينة من سجلات التطبيق.</t>
        </is>
      </c>
      <c r="J85" s="5" t="inlineStr">
        <is>
          <t>16.1.1; 16.2.1; 16.2.2; 16.2.4</t>
        </is>
      </c>
      <c r="K85" s="5" t="inlineStr">
        <is>
          <t>2-12-1; 2-3-3-4</t>
        </is>
      </c>
      <c r="L85" s="5" t="inlineStr"/>
      <c r="M85" s="5" t="inlineStr">
        <is>
          <t>A09:2025 Security Logging and Alerting Failures</t>
        </is>
      </c>
      <c r="N85" s="5" t="inlineStr"/>
      <c r="O85" s="5" t="inlineStr"/>
      <c r="P85" s="5" t="inlineStr">
        <is>
          <t>8.15; 8.17</t>
        </is>
      </c>
      <c r="Q85" s="5" t="inlineStr"/>
      <c r="R85" s="6" t="inlineStr"/>
      <c r="S85" s="6" t="inlineStr"/>
      <c r="T85" s="6" t="inlineStr"/>
      <c r="U85" s="6" t="inlineStr"/>
      <c r="V85" s="6" t="inlineStr"/>
    </row>
    <row r="86">
      <c r="A86" s="4" t="inlineStr">
        <is>
          <t>ARC-ASC-13-02</t>
        </is>
      </c>
      <c r="B86" s="5" t="inlineStr">
        <is>
          <t>13 السجلات والتدقيق والجاهزية للحوادث (Logging, Audit and Incident Readiness)</t>
        </is>
      </c>
      <c r="C86" s="5" t="inlineStr">
        <is>
          <t>تسجيل الأحداث الأمنية</t>
        </is>
      </c>
      <c r="D86" s="5" t="inlineStr">
        <is>
          <t>Security Event Logging</t>
        </is>
      </c>
      <c r="E86" s="5" t="inlineStr">
        <is>
          <t>1 أساسي (ASVS L1)</t>
        </is>
      </c>
      <c r="F86" s="5" t="inlineStr">
        <is>
          <t>أن تترك كل محاولة مهمة أثراً يمكن التنبيه عليه والتحقيق فيه.</t>
        </is>
      </c>
      <c r="G86" s="5" t="inlineStr">
        <is>
          <t>يجب أن تسجل كل عمليات المصادقة الناجحة والفاشلة، وكل رفض للصلاحيات، وكل عمليات الحسابات المميزة والإدارة، وفشل الضوابط الأمنية مثل فشل التحقق من التوكن، والأحداث الأمنية المحددة في وثيقة المتطلبات.</t>
        </is>
      </c>
      <c r="H86" s="5" t="inlineStr">
        <is>
          <t>ابدأ من قائمة الأحداث في OWASP Logging Vocabulary، واحذف ما لا ينطبق.</t>
        </is>
      </c>
      <c r="I86" s="5" t="inlineStr">
        <is>
          <t>قائمة الأحداث المسجلة، واختبار يولد كل حدث ويتأكد من وصوله.</t>
        </is>
      </c>
      <c r="J86" s="5" t="inlineStr">
        <is>
          <t>16.3.1; 16.3.2; 16.3.3; 16.3.4</t>
        </is>
      </c>
      <c r="K86" s="5" t="inlineStr">
        <is>
          <t>2-12-3-1; 2-12-3-2</t>
        </is>
      </c>
      <c r="L86" s="5" t="inlineStr">
        <is>
          <t>2-11-1-1</t>
        </is>
      </c>
      <c r="M86" s="5" t="inlineStr">
        <is>
          <t>A09:2025 Security Logging and Alerting Failures</t>
        </is>
      </c>
      <c r="N86" s="5" t="inlineStr"/>
      <c r="O86" s="5" t="inlineStr"/>
      <c r="P86" s="5" t="inlineStr">
        <is>
          <t>8.15</t>
        </is>
      </c>
      <c r="Q86" s="5" t="inlineStr"/>
      <c r="R86" s="6" t="inlineStr"/>
      <c r="S86" s="6" t="inlineStr"/>
      <c r="T86" s="6" t="inlineStr"/>
      <c r="U86" s="6" t="inlineStr"/>
      <c r="V86" s="6" t="inlineStr"/>
    </row>
    <row r="87">
      <c r="A87" s="4" t="inlineStr">
        <is>
          <t>ARC-ASC-13-03</t>
        </is>
      </c>
      <c r="B87" s="5" t="inlineStr">
        <is>
          <t>13 السجلات والتدقيق والجاهزية للحوادث (Logging, Audit and Incident Readiness)</t>
        </is>
      </c>
      <c r="C87" s="5" t="inlineStr">
        <is>
          <t>لا بيانات حساسة في السجلات ولا حقن</t>
        </is>
      </c>
      <c r="D87" s="5" t="inlineStr">
        <is>
          <t>No Sensitive Data in Logs, No Log Injection</t>
        </is>
      </c>
      <c r="E87" s="5" t="inlineStr">
        <is>
          <t>1 أساسي (ASVS L1)</t>
        </is>
      </c>
      <c r="F87" s="5" t="inlineStr">
        <is>
          <t>ألا تصبح السجلات نفسها مكاناً لتسرب كلمات المرور والتوكنات أو لتزوير الأحداث.</t>
        </is>
      </c>
      <c r="G87" s="5" t="inlineStr">
        <is>
          <t>يجب ألا تسجل كلمات المرور والتوكنات والأسرار، وأن تسجل البيانات الشخصية بحسب مستوى حمايتها (إخفاء أو تجزئة)، وأن ترمز المدخلات قبل تسجيلها لمنع حقن السجلات Log Injection.</t>
        </is>
      </c>
      <c r="H87" s="5" t="inlineStr">
        <is>
          <t>السجل المنظم بصيغة JSON يمنع أغلب حقن الأسطر الجديدة تلقائياً.</t>
        </is>
      </c>
      <c r="I87" s="5" t="inlineStr">
        <is>
          <t>مراجعة كود لدوال التسجيل، وبحث دوري في السجلات عن أنماط الأسرار.</t>
        </is>
      </c>
      <c r="J87" s="5" t="inlineStr">
        <is>
          <t>16.2.5; 16.4.1</t>
        </is>
      </c>
      <c r="K87" s="5" t="inlineStr"/>
      <c r="L87" s="5" t="inlineStr"/>
      <c r="M87" s="5" t="inlineStr">
        <is>
          <t>A09:2025 Security Logging and Alerting Failures</t>
        </is>
      </c>
      <c r="N87" s="5" t="inlineStr"/>
      <c r="O87" s="5" t="inlineStr"/>
      <c r="P87" s="5" t="inlineStr">
        <is>
          <t>8.11; 8.15</t>
        </is>
      </c>
      <c r="Q87" s="5" t="inlineStr"/>
      <c r="R87" s="6" t="inlineStr"/>
      <c r="S87" s="6" t="inlineStr"/>
      <c r="T87" s="6" t="inlineStr"/>
      <c r="U87" s="6" t="inlineStr"/>
      <c r="V87" s="6" t="inlineStr"/>
    </row>
    <row r="88">
      <c r="A88" s="4" t="inlineStr">
        <is>
          <t>ARC-ASC-13-04</t>
        </is>
      </c>
      <c r="B88" s="5" t="inlineStr">
        <is>
          <t>13 السجلات والتدقيق والجاهزية للحوادث (Logging, Audit and Incident Readiness)</t>
        </is>
      </c>
      <c r="C88" s="5" t="inlineStr">
        <is>
          <t>حماية السجلات وجمعها مركزياً</t>
        </is>
      </c>
      <c r="D88" s="5" t="inlineStr">
        <is>
          <t>Log Protection and Central Collection</t>
        </is>
      </c>
      <c r="E88" s="5" t="inlineStr">
        <is>
          <t>2 قياسي (ASVS L2)</t>
        </is>
      </c>
      <c r="F88" s="5" t="inlineStr">
        <is>
          <t>ألا يستطيع المهاجم أو المسؤول حذف أثره، وأن تراقب السجلات فعلاً.</t>
        </is>
      </c>
      <c r="G88" s="5" t="inlineStr">
        <is>
          <t>يجب أن ترسل السجلات الأمنية إلى نظام منفصل للجمع والتحليل والتنبيه مثل SIEM، وأن تحمى من الوصول غير المصرح به والتعديل والحذف، وأن تراقب باستمرار، وعلى مدار الساعة للأنظمة الحساسة.</t>
        </is>
      </c>
      <c r="H88" s="5" t="inlineStr">
        <is>
          <t>السجل المحفوظ على السيرفر نفسه يحذفه من يخترق السيرفر.</t>
        </is>
      </c>
      <c r="I88" s="5" t="inlineStr">
        <is>
          <t>إعدادات الإرسال، وصلاحيات الوصول للسجلات، وقواعد التنبيه.</t>
        </is>
      </c>
      <c r="J88" s="5" t="inlineStr">
        <is>
          <t>16.4.2; 16.4.3</t>
        </is>
      </c>
      <c r="K88" s="5" t="inlineStr">
        <is>
          <t>2-12-3-3; 2-12-3-4</t>
        </is>
      </c>
      <c r="L88" s="5" t="inlineStr">
        <is>
          <t>2-3-1-8; 2-11-1-4; 2-11-1-5</t>
        </is>
      </c>
      <c r="M88" s="5" t="inlineStr">
        <is>
          <t>A09:2025 Security Logging and Alerting Failures</t>
        </is>
      </c>
      <c r="N88" s="5" t="inlineStr"/>
      <c r="O88" s="5" t="inlineStr"/>
      <c r="P88" s="5" t="inlineStr">
        <is>
          <t>8.15; 8.16</t>
        </is>
      </c>
      <c r="Q88" s="5" t="inlineStr"/>
      <c r="R88" s="6" t="inlineStr"/>
      <c r="S88" s="6" t="inlineStr"/>
      <c r="T88" s="6" t="inlineStr"/>
      <c r="U88" s="6" t="inlineStr"/>
      <c r="V88" s="6" t="inlineStr"/>
    </row>
    <row r="89">
      <c r="A89" s="4" t="inlineStr">
        <is>
          <t>ARC-ASC-13-05</t>
        </is>
      </c>
      <c r="B89" s="5" t="inlineStr">
        <is>
          <t>13 السجلات والتدقيق والجاهزية للحوادث (Logging, Audit and Incident Readiness)</t>
        </is>
      </c>
      <c r="C89" s="5" t="inlineStr">
        <is>
          <t>مدة الاحتفاظ بالسجلات</t>
        </is>
      </c>
      <c r="D89" s="5" t="inlineStr">
        <is>
          <t>Log Retention</t>
        </is>
      </c>
      <c r="E89" s="5" t="inlineStr">
        <is>
          <t>1 أساسي (ASVS L1)</t>
        </is>
      </c>
      <c r="F89" s="5" t="inlineStr">
        <is>
          <t>أن تكون السجلات موجودة عندما تحتاجها للتحقيق في حادث اكتشف متأخراً.</t>
        </is>
      </c>
      <c r="G89" s="5" t="inlineStr">
        <is>
          <t>يجب أن يحتفظ بسجلات الأحداث الأمنية 12 شهراً على الأقل، و18 شهراً على الأقل للأنظمة الحساسة، أو أكثر إذا طلبت ذلك المتطلبات التشريعية الأخرى، مع حذف ما زاد على المدة وفق سياسة الاحتفاظ.</t>
        </is>
      </c>
      <c r="H89" s="5" t="inlineStr">
        <is>
          <t>احسب حجم التخزين من حجم السجلات اليومي قبل أن تكتشف أن القرص امتلأ في الشهر الثالث.</t>
        </is>
      </c>
      <c r="I89" s="5" t="inlineStr">
        <is>
          <t>إعدادات الاحتفاظ في نظام السجلات، وعينة من أقدم سجل متاح.</t>
        </is>
      </c>
      <c r="J89" s="5" t="inlineStr"/>
      <c r="K89" s="5" t="inlineStr">
        <is>
          <t>2-12-3-5</t>
        </is>
      </c>
      <c r="L89" s="5" t="inlineStr">
        <is>
          <t>2-11-2</t>
        </is>
      </c>
      <c r="M89" s="5" t="inlineStr">
        <is>
          <t>A09:2025 Security Logging and Alerting Failures</t>
        </is>
      </c>
      <c r="N89" s="5" t="inlineStr"/>
      <c r="O89" s="5" t="inlineStr"/>
      <c r="P89" s="5" t="inlineStr">
        <is>
          <t>8.15</t>
        </is>
      </c>
      <c r="Q89" s="5" t="inlineStr"/>
      <c r="R89" s="6" t="inlineStr"/>
      <c r="S89" s="6" t="inlineStr"/>
      <c r="T89" s="6" t="inlineStr"/>
      <c r="U89" s="6" t="inlineStr"/>
      <c r="V89" s="6" t="inlineStr"/>
    </row>
    <row r="90">
      <c r="A90" s="4" t="inlineStr">
        <is>
          <t>ARC-ASC-13-06</t>
        </is>
      </c>
      <c r="B90" s="5" t="inlineStr">
        <is>
          <t>13 السجلات والتدقيق والجاهزية للحوادث (Logging, Audit and Incident Readiness)</t>
        </is>
      </c>
      <c r="C90" s="5" t="inlineStr">
        <is>
          <t>سجل التدقيق لعمليات العمل</t>
        </is>
      </c>
      <c r="D90" s="5" t="inlineStr">
        <is>
          <t>Business Audit Trail</t>
        </is>
      </c>
      <c r="E90" s="5" t="inlineStr">
        <is>
          <t>2 قياسي (ASVS L2)</t>
        </is>
      </c>
      <c r="F90" s="5" t="inlineStr">
        <is>
          <t>أن تعرف الجهة من فعل ماذا ومتى في البيانات المهمة، وأن تثبت ذلك.</t>
        </is>
      </c>
      <c r="G90" s="5" t="inlineStr">
        <is>
          <t>يجب أن يسجل التطبيق سجل تدقيق Audit Trail لعمليات العمل الحساسة (الإنشاء والتعديل والحذف والاعتماد والتصدير) فيه الفاعل والوقت والقيمة قبل التغيير وبعده، في مخزن لا يعدل ولا يحذف من التطبيق.</t>
        </is>
      </c>
      <c r="H90" s="5" t="inlineStr">
        <is>
          <t>سجل التدقيق يختلف عن سجل التصحيح، فالأول دليل للعمل والتدقيق والثاني للمطور.</t>
        </is>
      </c>
      <c r="I90" s="5" t="inlineStr">
        <is>
          <t>تصميم سجل التدقيق، وعينة منه لعملية معروفة.</t>
        </is>
      </c>
      <c r="J90" s="5" t="inlineStr">
        <is>
          <t>16.3.3; 16.4.2</t>
        </is>
      </c>
      <c r="K90" s="5" t="inlineStr">
        <is>
          <t>2-12-3-2</t>
        </is>
      </c>
      <c r="L90" s="5" t="inlineStr">
        <is>
          <t>2-11-1-3; 2-11-1-5</t>
        </is>
      </c>
      <c r="M90" s="5" t="inlineStr">
        <is>
          <t>A09:2025 Security Logging and Alerting Failures</t>
        </is>
      </c>
      <c r="N90" s="5" t="inlineStr"/>
      <c r="O90" s="5" t="inlineStr"/>
      <c r="P90" s="5" t="inlineStr">
        <is>
          <t>8.15</t>
        </is>
      </c>
      <c r="Q90" s="5" t="inlineStr"/>
      <c r="R90" s="6" t="inlineStr"/>
      <c r="S90" s="6" t="inlineStr"/>
      <c r="T90" s="6" t="inlineStr"/>
      <c r="U90" s="6" t="inlineStr"/>
      <c r="V90" s="6" t="inlineStr"/>
    </row>
    <row r="91">
      <c r="A91" s="4" t="inlineStr">
        <is>
          <t>ARC-ASC-13-07</t>
        </is>
      </c>
      <c r="B91" s="5" t="inlineStr">
        <is>
          <t>13 السجلات والتدقيق والجاهزية للحوادث (Logging, Audit and Incident Readiness)</t>
        </is>
      </c>
      <c r="C91" s="5" t="inlineStr">
        <is>
          <t>الجاهزية للحوادث في التطبيق</t>
        </is>
      </c>
      <c r="D91" s="5" t="inlineStr">
        <is>
          <t>Application Incident Readiness</t>
        </is>
      </c>
      <c r="E91" s="5" t="inlineStr">
        <is>
          <t>2 قياسي (ASVS L2)</t>
        </is>
      </c>
      <c r="F91" s="5" t="inlineStr">
        <is>
          <t>أن يستطيع الفريق الاستجابة لحادث في التطبيق خلال دقائق وليس أياماً.</t>
        </is>
      </c>
      <c r="G91" s="5" t="inlineStr">
        <is>
          <t>يجب أن يكون لكل تطبيق من الدرجة 2 و3 دليل استجابة Runbook يحدد جهات الاتصال وخطوات الاحتواء، وأن يدعم التطبيق إنهاء جلسات مستخدم أو كل الجلسات وإبطال التوكنات وتغيير المفاتيح وإيقاف ميزة دون نشر جديد، وأن يربط ذلك بخطة الاستجابة في الجهة وإجراءات إبلاغ الهيئة.</t>
        </is>
      </c>
      <c r="H91" s="5" t="inlineStr">
        <is>
          <t>جرب الدليل في تمرين قصير مرة في السنة، فالخطوة التي لم تجرب لا تعمل يوم الحادث.</t>
        </is>
      </c>
      <c r="I91" s="5" t="inlineStr">
        <is>
          <t>دليل الاستجابة، ومحضر آخر تمرين، والوظائف الإدارية المذكورة مختبرة.</t>
        </is>
      </c>
      <c r="J91" s="5" t="inlineStr">
        <is>
          <t>7.4.2; 7.4.5; 6.5.6</t>
        </is>
      </c>
      <c r="K91" s="5" t="inlineStr">
        <is>
          <t>2-13-3-1; 2-13-3-3</t>
        </is>
      </c>
      <c r="L91" s="5" t="inlineStr"/>
      <c r="M91" s="5" t="inlineStr"/>
      <c r="N91" s="5" t="inlineStr"/>
      <c r="O91" s="5" t="inlineStr">
        <is>
          <t>RV.1.3; RV.2</t>
        </is>
      </c>
      <c r="P91" s="5" t="inlineStr">
        <is>
          <t>5.24; 5.26; 5.28</t>
        </is>
      </c>
      <c r="Q91" s="5" t="inlineStr"/>
      <c r="R91" s="6" t="inlineStr"/>
      <c r="S91" s="6" t="inlineStr"/>
      <c r="T91" s="6" t="inlineStr"/>
      <c r="U91" s="6" t="inlineStr"/>
      <c r="V91" s="6" t="inlineStr"/>
    </row>
  </sheetData>
  <autoFilter ref="A1:V91"/>
  <dataValidations count="2">
    <dataValidation sqref="R2:R91" showDropDown="0" showInputMessage="0" showErrorMessage="0" allowBlank="1" type="list">
      <formula1>"منفذ Implemented,جزئي Partial,غير منفذ Not implemented,لا ينطبق N/A"</formula1>
    </dataValidation>
    <dataValidation sqref="U2:U91" showDropDown="0" showInputMessage="0" showErrorMessage="0" allowBlank="1" type="date"/>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17"/>
  <sheetViews>
    <sheetView rightToLeft="1" workbookViewId="0">
      <pane ySplit="1" topLeftCell="A2" activePane="bottomLeft" state="frozen"/>
      <selection pane="bottomLeft" activeCell="A1" sqref="A1"/>
    </sheetView>
  </sheetViews>
  <sheetFormatPr baseColWidth="8" defaultRowHeight="15"/>
  <cols>
    <col width="12" customWidth="1" min="1" max="1"/>
    <col width="40" customWidth="1" min="2" max="2"/>
    <col width="40" customWidth="1" min="3" max="3"/>
    <col width="12" customWidth="1" min="4" max="4"/>
    <col width="10" customWidth="1" min="5" max="5"/>
    <col width="10" customWidth="1" min="6" max="6"/>
    <col width="12" customWidth="1" min="7" max="7"/>
    <col width="12" customWidth="1" min="8" max="8"/>
    <col width="14" customWidth="1" min="9" max="9"/>
  </cols>
  <sheetData>
    <row r="1">
      <c r="A1" s="9" t="inlineStr">
        <is>
          <t>رقم النطاق</t>
        </is>
      </c>
      <c r="B1" s="9" t="inlineStr">
        <is>
          <t>النطاق</t>
        </is>
      </c>
      <c r="C1" s="9" t="inlineStr">
        <is>
          <t>Domain</t>
        </is>
      </c>
      <c r="D1" s="9" t="inlineStr">
        <is>
          <t>عدد الضوابط</t>
        </is>
      </c>
      <c r="E1" s="9" t="inlineStr">
        <is>
          <t>منفذ</t>
        </is>
      </c>
      <c r="F1" s="9" t="inlineStr">
        <is>
          <t>جزئي</t>
        </is>
      </c>
      <c r="G1" s="9" t="inlineStr">
        <is>
          <t>غير منفذ</t>
        </is>
      </c>
      <c r="H1" s="9" t="inlineStr">
        <is>
          <t>لا ينطبق</t>
        </is>
      </c>
      <c r="I1" s="9" t="inlineStr">
        <is>
          <t>نسبة التنفيذ</t>
        </is>
      </c>
    </row>
    <row r="2">
      <c r="A2" s="10" t="inlineStr">
        <is>
          <t>01</t>
        </is>
      </c>
      <c r="B2" s="10" t="inlineStr">
        <is>
          <t>الحوكمة ومتطلبات الأمان</t>
        </is>
      </c>
      <c r="C2" s="10" t="inlineStr">
        <is>
          <t>Governance and Security Requirements</t>
        </is>
      </c>
      <c r="D2" s="10">
        <f>COUNTIF('الضوابط'!$A$2:$A$91,"ARC-ASC-01-*")</f>
        <v/>
      </c>
      <c r="E2" s="10">
        <f>COUNTIFS('الضوابط'!$A$2:$A$91,"ARC-ASC-01-*",'الضوابط'!$R$2:$R$91,"منفذ Implemented")</f>
        <v/>
      </c>
      <c r="F2" s="10">
        <f>COUNTIFS('الضوابط'!$A$2:$A$91,"ARC-ASC-01-*",'الضوابط'!$R$2:$R$91,"جزئي Partial")</f>
        <v/>
      </c>
      <c r="G2" s="10">
        <f>COUNTIFS('الضوابط'!$A$2:$A$91,"ARC-ASC-01-*",'الضوابط'!$R$2:$R$91,"غير منفذ Not implemented")</f>
        <v/>
      </c>
      <c r="H2" s="10">
        <f>COUNTIFS('الضوابط'!$A$2:$A$91,"ARC-ASC-01-*",'الضوابط'!$R$2:$R$91,"لا ينطبق N/A")</f>
        <v/>
      </c>
      <c r="I2" s="11">
        <f>IFERROR((E2+F2/2)/(D2-H2),0)</f>
        <v/>
      </c>
    </row>
    <row r="3">
      <c r="A3" s="10" t="inlineStr">
        <is>
          <t>02</t>
        </is>
      </c>
      <c r="B3" s="10" t="inlineStr">
        <is>
          <t>التصميم الآمن ونمذجة التهديدات</t>
        </is>
      </c>
      <c r="C3" s="10" t="inlineStr">
        <is>
          <t>Secure Design and Threat Modeling</t>
        </is>
      </c>
      <c r="D3" s="10">
        <f>COUNTIF('الضوابط'!$A$2:$A$91,"ARC-ASC-02-*")</f>
        <v/>
      </c>
      <c r="E3" s="10">
        <f>COUNTIFS('الضوابط'!$A$2:$A$91,"ARC-ASC-02-*",'الضوابط'!$R$2:$R$91,"منفذ Implemented")</f>
        <v/>
      </c>
      <c r="F3" s="10">
        <f>COUNTIFS('الضوابط'!$A$2:$A$91,"ARC-ASC-02-*",'الضوابط'!$R$2:$R$91,"جزئي Partial")</f>
        <v/>
      </c>
      <c r="G3" s="10">
        <f>COUNTIFS('الضوابط'!$A$2:$A$91,"ARC-ASC-02-*",'الضوابط'!$R$2:$R$91,"غير منفذ Not implemented")</f>
        <v/>
      </c>
      <c r="H3" s="10">
        <f>COUNTIFS('الضوابط'!$A$2:$A$91,"ARC-ASC-02-*",'الضوابط'!$R$2:$R$91,"لا ينطبق N/A")</f>
        <v/>
      </c>
      <c r="I3" s="11">
        <f>IFERROR((E3+F3/2)/(D3-H3),0)</f>
        <v/>
      </c>
    </row>
    <row r="4">
      <c r="A4" s="10" t="inlineStr">
        <is>
          <t>03</t>
        </is>
      </c>
      <c r="B4" s="10" t="inlineStr">
        <is>
          <t>معايير البرمجة الآمنة</t>
        </is>
      </c>
      <c r="C4" s="10" t="inlineStr">
        <is>
          <t>Secure Coding Standards</t>
        </is>
      </c>
      <c r="D4" s="10">
        <f>COUNTIF('الضوابط'!$A$2:$A$91,"ARC-ASC-03-*")</f>
        <v/>
      </c>
      <c r="E4" s="10">
        <f>COUNTIFS('الضوابط'!$A$2:$A$91,"ARC-ASC-03-*",'الضوابط'!$R$2:$R$91,"منفذ Implemented")</f>
        <v/>
      </c>
      <c r="F4" s="10">
        <f>COUNTIFS('الضوابط'!$A$2:$A$91,"ARC-ASC-03-*",'الضوابط'!$R$2:$R$91,"جزئي Partial")</f>
        <v/>
      </c>
      <c r="G4" s="10">
        <f>COUNTIFS('الضوابط'!$A$2:$A$91,"ARC-ASC-03-*",'الضوابط'!$R$2:$R$91,"غير منفذ Not implemented")</f>
        <v/>
      </c>
      <c r="H4" s="10">
        <f>COUNTIFS('الضوابط'!$A$2:$A$91,"ARC-ASC-03-*",'الضوابط'!$R$2:$R$91,"لا ينطبق N/A")</f>
        <v/>
      </c>
      <c r="I4" s="11">
        <f>IFERROR((E4+F4/2)/(D4-H4),0)</f>
        <v/>
      </c>
    </row>
    <row r="5">
      <c r="A5" s="10" t="inlineStr">
        <is>
          <t>04</t>
        </is>
      </c>
      <c r="B5" s="10" t="inlineStr">
        <is>
          <t>الهوية والمصادقة والجلسات</t>
        </is>
      </c>
      <c r="C5" s="10" t="inlineStr">
        <is>
          <t>Identity, Authentication and Sessions</t>
        </is>
      </c>
      <c r="D5" s="10">
        <f>COUNTIF('الضوابط'!$A$2:$A$91,"ARC-ASC-04-*")</f>
        <v/>
      </c>
      <c r="E5" s="10">
        <f>COUNTIFS('الضوابط'!$A$2:$A$91,"ARC-ASC-04-*",'الضوابط'!$R$2:$R$91,"منفذ Implemented")</f>
        <v/>
      </c>
      <c r="F5" s="10">
        <f>COUNTIFS('الضوابط'!$A$2:$A$91,"ARC-ASC-04-*",'الضوابط'!$R$2:$R$91,"جزئي Partial")</f>
        <v/>
      </c>
      <c r="G5" s="10">
        <f>COUNTIFS('الضوابط'!$A$2:$A$91,"ARC-ASC-04-*",'الضوابط'!$R$2:$R$91,"غير منفذ Not implemented")</f>
        <v/>
      </c>
      <c r="H5" s="10">
        <f>COUNTIFS('الضوابط'!$A$2:$A$91,"ARC-ASC-04-*",'الضوابط'!$R$2:$R$91,"لا ينطبق N/A")</f>
        <v/>
      </c>
      <c r="I5" s="11">
        <f>IFERROR((E5+F5/2)/(D5-H5),0)</f>
        <v/>
      </c>
    </row>
    <row r="6">
      <c r="A6" s="10" t="inlineStr">
        <is>
          <t>05</t>
        </is>
      </c>
      <c r="B6" s="10" t="inlineStr">
        <is>
          <t>الصلاحيات</t>
        </is>
      </c>
      <c r="C6" s="10" t="inlineStr">
        <is>
          <t>Authorization</t>
        </is>
      </c>
      <c r="D6" s="10">
        <f>COUNTIF('الضوابط'!$A$2:$A$91,"ARC-ASC-05-*")</f>
        <v/>
      </c>
      <c r="E6" s="10">
        <f>COUNTIFS('الضوابط'!$A$2:$A$91,"ARC-ASC-05-*",'الضوابط'!$R$2:$R$91,"منفذ Implemented")</f>
        <v/>
      </c>
      <c r="F6" s="10">
        <f>COUNTIFS('الضوابط'!$A$2:$A$91,"ARC-ASC-05-*",'الضوابط'!$R$2:$R$91,"جزئي Partial")</f>
        <v/>
      </c>
      <c r="G6" s="10">
        <f>COUNTIFS('الضوابط'!$A$2:$A$91,"ARC-ASC-05-*",'الضوابط'!$R$2:$R$91,"غير منفذ Not implemented")</f>
        <v/>
      </c>
      <c r="H6" s="10">
        <f>COUNTIFS('الضوابط'!$A$2:$A$91,"ARC-ASC-05-*",'الضوابط'!$R$2:$R$91,"لا ينطبق N/A")</f>
        <v/>
      </c>
      <c r="I6" s="11">
        <f>IFERROR((E6+F6/2)/(D6-H6),0)</f>
        <v/>
      </c>
    </row>
    <row r="7">
      <c r="A7" s="10" t="inlineStr">
        <is>
          <t>06</t>
        </is>
      </c>
      <c r="B7" s="10" t="inlineStr">
        <is>
          <t>حماية البيانات والتشفير</t>
        </is>
      </c>
      <c r="C7" s="10" t="inlineStr">
        <is>
          <t>Data Protection and Cryptography</t>
        </is>
      </c>
      <c r="D7" s="10">
        <f>COUNTIF('الضوابط'!$A$2:$A$91,"ARC-ASC-06-*")</f>
        <v/>
      </c>
      <c r="E7" s="10">
        <f>COUNTIFS('الضوابط'!$A$2:$A$91,"ARC-ASC-06-*",'الضوابط'!$R$2:$R$91,"منفذ Implemented")</f>
        <v/>
      </c>
      <c r="F7" s="10">
        <f>COUNTIFS('الضوابط'!$A$2:$A$91,"ARC-ASC-06-*",'الضوابط'!$R$2:$R$91,"جزئي Partial")</f>
        <v/>
      </c>
      <c r="G7" s="10">
        <f>COUNTIFS('الضوابط'!$A$2:$A$91,"ARC-ASC-06-*",'الضوابط'!$R$2:$R$91,"غير منفذ Not implemented")</f>
        <v/>
      </c>
      <c r="H7" s="10">
        <f>COUNTIFS('الضوابط'!$A$2:$A$91,"ARC-ASC-06-*",'الضوابط'!$R$2:$R$91,"لا ينطبق N/A")</f>
        <v/>
      </c>
      <c r="I7" s="11">
        <f>IFERROR((E7+F7/2)/(D7-H7),0)</f>
        <v/>
      </c>
    </row>
    <row r="8">
      <c r="A8" s="10" t="inlineStr">
        <is>
          <t>07</t>
        </is>
      </c>
      <c r="B8" s="10" t="inlineStr">
        <is>
          <t>معالجة المدخلات والمخرجات ومنع الحقن</t>
        </is>
      </c>
      <c r="C8" s="10" t="inlineStr">
        <is>
          <t>Input and Output Handling, Injection</t>
        </is>
      </c>
      <c r="D8" s="10">
        <f>COUNTIF('الضوابط'!$A$2:$A$91,"ARC-ASC-07-*")</f>
        <v/>
      </c>
      <c r="E8" s="10">
        <f>COUNTIFS('الضوابط'!$A$2:$A$91,"ARC-ASC-07-*",'الضوابط'!$R$2:$R$91,"منفذ Implemented")</f>
        <v/>
      </c>
      <c r="F8" s="10">
        <f>COUNTIFS('الضوابط'!$A$2:$A$91,"ARC-ASC-07-*",'الضوابط'!$R$2:$R$91,"جزئي Partial")</f>
        <v/>
      </c>
      <c r="G8" s="10">
        <f>COUNTIFS('الضوابط'!$A$2:$A$91,"ARC-ASC-07-*",'الضوابط'!$R$2:$R$91,"غير منفذ Not implemented")</f>
        <v/>
      </c>
      <c r="H8" s="10">
        <f>COUNTIFS('الضوابط'!$A$2:$A$91,"ARC-ASC-07-*",'الضوابط'!$R$2:$R$91,"لا ينطبق N/A")</f>
        <v/>
      </c>
      <c r="I8" s="11">
        <f>IFERROR((E8+F8/2)/(D8-H8),0)</f>
        <v/>
      </c>
    </row>
    <row r="9">
      <c r="A9" s="10" t="inlineStr">
        <is>
          <t>08</t>
        </is>
      </c>
      <c r="B9" s="10" t="inlineStr">
        <is>
          <t>أمن واجهات API</t>
        </is>
      </c>
      <c r="C9" s="10" t="inlineStr">
        <is>
          <t>API Security</t>
        </is>
      </c>
      <c r="D9" s="10">
        <f>COUNTIF('الضوابط'!$A$2:$A$91,"ARC-ASC-08-*")</f>
        <v/>
      </c>
      <c r="E9" s="10">
        <f>COUNTIFS('الضوابط'!$A$2:$A$91,"ARC-ASC-08-*",'الضوابط'!$R$2:$R$91,"منفذ Implemented")</f>
        <v/>
      </c>
      <c r="F9" s="10">
        <f>COUNTIFS('الضوابط'!$A$2:$A$91,"ARC-ASC-08-*",'الضوابط'!$R$2:$R$91,"جزئي Partial")</f>
        <v/>
      </c>
      <c r="G9" s="10">
        <f>COUNTIFS('الضوابط'!$A$2:$A$91,"ARC-ASC-08-*",'الضوابط'!$R$2:$R$91,"غير منفذ Not implemented")</f>
        <v/>
      </c>
      <c r="H9" s="10">
        <f>COUNTIFS('الضوابط'!$A$2:$A$91,"ARC-ASC-08-*",'الضوابط'!$R$2:$R$91,"لا ينطبق N/A")</f>
        <v/>
      </c>
      <c r="I9" s="11">
        <f>IFERROR((E9+F9/2)/(D9-H9),0)</f>
        <v/>
      </c>
    </row>
    <row r="10">
      <c r="A10" s="10" t="inlineStr">
        <is>
          <t>09</t>
        </is>
      </c>
      <c r="B10" s="10" t="inlineStr">
        <is>
          <t>سلسلة التوريد البرمجية والاعتماديات</t>
        </is>
      </c>
      <c r="C10" s="10" t="inlineStr">
        <is>
          <t>Software Supply Chain and Dependencies</t>
        </is>
      </c>
      <c r="D10" s="10">
        <f>COUNTIF('الضوابط'!$A$2:$A$91,"ARC-ASC-09-*")</f>
        <v/>
      </c>
      <c r="E10" s="10">
        <f>COUNTIFS('الضوابط'!$A$2:$A$91,"ARC-ASC-09-*",'الضوابط'!$R$2:$R$91,"منفذ Implemented")</f>
        <v/>
      </c>
      <c r="F10" s="10">
        <f>COUNTIFS('الضوابط'!$A$2:$A$91,"ARC-ASC-09-*",'الضوابط'!$R$2:$R$91,"جزئي Partial")</f>
        <v/>
      </c>
      <c r="G10" s="10">
        <f>COUNTIFS('الضوابط'!$A$2:$A$91,"ARC-ASC-09-*",'الضوابط'!$R$2:$R$91,"غير منفذ Not implemented")</f>
        <v/>
      </c>
      <c r="H10" s="10">
        <f>COUNTIFS('الضوابط'!$A$2:$A$91,"ARC-ASC-09-*",'الضوابط'!$R$2:$R$91,"لا ينطبق N/A")</f>
        <v/>
      </c>
      <c r="I10" s="11">
        <f>IFERROR((E10+F10/2)/(D10-H10),0)</f>
        <v/>
      </c>
    </row>
    <row r="11">
      <c r="A11" s="10" t="inlineStr">
        <is>
          <t>10</t>
        </is>
      </c>
      <c r="B11" s="10" t="inlineStr">
        <is>
          <t>خط CI/CD وحماية الكود المصدري</t>
        </is>
      </c>
      <c r="C11" s="10" t="inlineStr">
        <is>
          <t>CI/CD Pipeline and Source Code Protection</t>
        </is>
      </c>
      <c r="D11" s="10">
        <f>COUNTIF('الضوابط'!$A$2:$A$91,"ARC-ASC-10-*")</f>
        <v/>
      </c>
      <c r="E11" s="10">
        <f>COUNTIFS('الضوابط'!$A$2:$A$91,"ARC-ASC-10-*",'الضوابط'!$R$2:$R$91,"منفذ Implemented")</f>
        <v/>
      </c>
      <c r="F11" s="10">
        <f>COUNTIFS('الضوابط'!$A$2:$A$91,"ARC-ASC-10-*",'الضوابط'!$R$2:$R$91,"جزئي Partial")</f>
        <v/>
      </c>
      <c r="G11" s="10">
        <f>COUNTIFS('الضوابط'!$A$2:$A$91,"ARC-ASC-10-*",'الضوابط'!$R$2:$R$91,"غير منفذ Not implemented")</f>
        <v/>
      </c>
      <c r="H11" s="10">
        <f>COUNTIFS('الضوابط'!$A$2:$A$91,"ARC-ASC-10-*",'الضوابط'!$R$2:$R$91,"لا ينطبق N/A")</f>
        <v/>
      </c>
      <c r="I11" s="11">
        <f>IFERROR((E11+F11/2)/(D11-H11),0)</f>
        <v/>
      </c>
    </row>
    <row r="12">
      <c r="A12" s="10" t="inlineStr">
        <is>
          <t>11</t>
        </is>
      </c>
      <c r="B12" s="10" t="inlineStr">
        <is>
          <t>الاختبار الأمني ومراجعة الكود قبل الإطلاق</t>
        </is>
      </c>
      <c r="C12" s="10" t="inlineStr">
        <is>
          <t>Security Testing and Review before Release</t>
        </is>
      </c>
      <c r="D12" s="10">
        <f>COUNTIF('الضوابط'!$A$2:$A$91,"ARC-ASC-11-*")</f>
        <v/>
      </c>
      <c r="E12" s="10">
        <f>COUNTIFS('الضوابط'!$A$2:$A$91,"ARC-ASC-11-*",'الضوابط'!$R$2:$R$91,"منفذ Implemented")</f>
        <v/>
      </c>
      <c r="F12" s="10">
        <f>COUNTIFS('الضوابط'!$A$2:$A$91,"ARC-ASC-11-*",'الضوابط'!$R$2:$R$91,"جزئي Partial")</f>
        <v/>
      </c>
      <c r="G12" s="10">
        <f>COUNTIFS('الضوابط'!$A$2:$A$91,"ARC-ASC-11-*",'الضوابط'!$R$2:$R$91,"غير منفذ Not implemented")</f>
        <v/>
      </c>
      <c r="H12" s="10">
        <f>COUNTIFS('الضوابط'!$A$2:$A$91,"ARC-ASC-11-*",'الضوابط'!$R$2:$R$91,"لا ينطبق N/A")</f>
        <v/>
      </c>
      <c r="I12" s="11">
        <f>IFERROR((E12+F12/2)/(D12-H12),0)</f>
        <v/>
      </c>
    </row>
    <row r="13">
      <c r="A13" s="10" t="inlineStr">
        <is>
          <t>12</t>
        </is>
      </c>
      <c r="B13" s="10" t="inlineStr">
        <is>
          <t>النشر والحماية أثناء التشغيل</t>
        </is>
      </c>
      <c r="C13" s="10" t="inlineStr">
        <is>
          <t>Deployment and Runtime Protection</t>
        </is>
      </c>
      <c r="D13" s="10">
        <f>COUNTIF('الضوابط'!$A$2:$A$91,"ARC-ASC-12-*")</f>
        <v/>
      </c>
      <c r="E13" s="10">
        <f>COUNTIFS('الضوابط'!$A$2:$A$91,"ARC-ASC-12-*",'الضوابط'!$R$2:$R$91,"منفذ Implemented")</f>
        <v/>
      </c>
      <c r="F13" s="10">
        <f>COUNTIFS('الضوابط'!$A$2:$A$91,"ARC-ASC-12-*",'الضوابط'!$R$2:$R$91,"جزئي Partial")</f>
        <v/>
      </c>
      <c r="G13" s="10">
        <f>COUNTIFS('الضوابط'!$A$2:$A$91,"ARC-ASC-12-*",'الضوابط'!$R$2:$R$91,"غير منفذ Not implemented")</f>
        <v/>
      </c>
      <c r="H13" s="10">
        <f>COUNTIFS('الضوابط'!$A$2:$A$91,"ARC-ASC-12-*",'الضوابط'!$R$2:$R$91,"لا ينطبق N/A")</f>
        <v/>
      </c>
      <c r="I13" s="11">
        <f>IFERROR((E13+F13/2)/(D13-H13),0)</f>
        <v/>
      </c>
    </row>
    <row r="14">
      <c r="A14" s="10" t="inlineStr">
        <is>
          <t>13</t>
        </is>
      </c>
      <c r="B14" s="10" t="inlineStr">
        <is>
          <t>السجلات والتدقيق والجاهزية للحوادث</t>
        </is>
      </c>
      <c r="C14" s="10" t="inlineStr">
        <is>
          <t>Logging, Audit and Incident Readiness</t>
        </is>
      </c>
      <c r="D14" s="10">
        <f>COUNTIF('الضوابط'!$A$2:$A$91,"ARC-ASC-13-*")</f>
        <v/>
      </c>
      <c r="E14" s="10">
        <f>COUNTIFS('الضوابط'!$A$2:$A$91,"ARC-ASC-13-*",'الضوابط'!$R$2:$R$91,"منفذ Implemented")</f>
        <v/>
      </c>
      <c r="F14" s="10">
        <f>COUNTIFS('الضوابط'!$A$2:$A$91,"ARC-ASC-13-*",'الضوابط'!$R$2:$R$91,"جزئي Partial")</f>
        <v/>
      </c>
      <c r="G14" s="10">
        <f>COUNTIFS('الضوابط'!$A$2:$A$91,"ARC-ASC-13-*",'الضوابط'!$R$2:$R$91,"غير منفذ Not implemented")</f>
        <v/>
      </c>
      <c r="H14" s="10">
        <f>COUNTIFS('الضوابط'!$A$2:$A$91,"ARC-ASC-13-*",'الضوابط'!$R$2:$R$91,"لا ينطبق N/A")</f>
        <v/>
      </c>
      <c r="I14" s="11">
        <f>IFERROR((E14+F14/2)/(D14-H14),0)</f>
        <v/>
      </c>
    </row>
    <row r="15">
      <c r="B15" s="12" t="inlineStr">
        <is>
          <t>المجموع</t>
        </is>
      </c>
      <c r="D15" s="12">
        <f>SUM(D2:D14)</f>
        <v/>
      </c>
      <c r="E15" s="12">
        <f>SUM(E2:E14)</f>
        <v/>
      </c>
      <c r="F15" s="12">
        <f>SUM(F2:F14)</f>
        <v/>
      </c>
      <c r="G15" s="12">
        <f>SUM(G2:G14)</f>
        <v/>
      </c>
      <c r="H15" s="12">
        <f>SUM(H2:H14)</f>
        <v/>
      </c>
      <c r="I15" s="13">
        <f>IFERROR((E15+F15/2)/(D15-H15),0)</f>
        <v/>
      </c>
    </row>
    <row r="17">
      <c r="B17" t="inlineStr">
        <is>
          <t>نسبة التنفيذ = (منفذ + نصف الجزئي) ÷ (عدد الضوابط − لا ينطبق)</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Wajdy Essam (ArabRoot)</dc:creator>
  <dc:title>ARC-ASC v0.1</dc:title>
  <dcterms:created xsi:type="dcterms:W3CDTF">2026-10-07T08:17:33Z</dcterms:created>
  <dcterms:modified xsi:type="dcterms:W3CDTF">2026-10-07T08:17:33Z</dcterms:modified>
</cp:coreProperties>
</file>